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erton\Desktop\Tecnologia Lar Pontual Engenharia\Desenvolvimento\Site Lar Pontual\apps\web\public\downloads\cronograma-de-reforma\"/>
    </mc:Choice>
  </mc:AlternateContent>
  <xr:revisionPtr revIDLastSave="0" documentId="13_ncr:1_{77C039A4-B29F-4E06-9915-BF8C3A3B8311}" xr6:coauthVersionLast="47" xr6:coauthVersionMax="47" xr10:uidLastSave="{00000000-0000-0000-0000-000000000000}"/>
  <bookViews>
    <workbookView xWindow="-120" yWindow="-120" windowWidth="27930" windowHeight="16440" activeTab="1" xr2:uid="{00000000-000D-0000-FFFF-FFFF00000000}"/>
  </bookViews>
  <sheets>
    <sheet name="Como usar" sheetId="1" r:id="rId1"/>
    <sheet name="Cronograma" sheetId="2" r:id="rId2"/>
    <sheet name="Compras" sheetId="3" r:id="rId3"/>
    <sheet name="Acompanhamento" sheetId="4" r:id="rId4"/>
    <sheet name="Feriados" sheetId="5" r:id="rId5"/>
    <sheet name="Cálculo" sheetId="6" state="hidden" r:id="rId6"/>
  </sheets>
  <definedNames>
    <definedName name="Feriados">Feriados!$A$2:$A$60</definedName>
  </definedNames>
  <calcPr calcId="191029"/>
</workbook>
</file>

<file path=xl/calcChain.xml><?xml version="1.0" encoding="utf-8"?>
<calcChain xmlns="http://schemas.openxmlformats.org/spreadsheetml/2006/main">
  <c r="S22" i="6" l="1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20" i="3"/>
  <c r="F20" i="3" s="1"/>
  <c r="H20" i="3" s="1"/>
  <c r="C20" i="3"/>
  <c r="E19" i="3"/>
  <c r="F19" i="3" s="1"/>
  <c r="H19" i="3" s="1"/>
  <c r="C19" i="3"/>
  <c r="F18" i="3"/>
  <c r="H18" i="3" s="1"/>
  <c r="E18" i="3"/>
  <c r="C18" i="3"/>
  <c r="E17" i="3"/>
  <c r="F17" i="3" s="1"/>
  <c r="H17" i="3" s="1"/>
  <c r="C17" i="3"/>
  <c r="F16" i="3"/>
  <c r="H16" i="3" s="1"/>
  <c r="E16" i="3"/>
  <c r="C16" i="3"/>
  <c r="E15" i="3"/>
  <c r="F15" i="3" s="1"/>
  <c r="H15" i="3" s="1"/>
  <c r="C15" i="3"/>
  <c r="E14" i="3"/>
  <c r="F14" i="3" s="1"/>
  <c r="H14" i="3" s="1"/>
  <c r="C14" i="3"/>
  <c r="E13" i="3"/>
  <c r="F13" i="3" s="1"/>
  <c r="H13" i="3" s="1"/>
  <c r="C13" i="3"/>
  <c r="E12" i="3"/>
  <c r="F12" i="3" s="1"/>
  <c r="H12" i="3" s="1"/>
  <c r="C12" i="3"/>
  <c r="E11" i="3"/>
  <c r="F11" i="3" s="1"/>
  <c r="H11" i="3" s="1"/>
  <c r="C11" i="3"/>
  <c r="F10" i="3"/>
  <c r="H10" i="3" s="1"/>
  <c r="E10" i="3"/>
  <c r="C10" i="3"/>
  <c r="C9" i="3"/>
  <c r="C8" i="3"/>
  <c r="C7" i="3"/>
  <c r="C6" i="3"/>
  <c r="C5" i="3"/>
  <c r="J22" i="2"/>
  <c r="H22" i="2"/>
  <c r="G22" i="2"/>
  <c r="J21" i="2"/>
  <c r="H21" i="2"/>
  <c r="G21" i="2"/>
  <c r="J20" i="2"/>
  <c r="H20" i="2"/>
  <c r="G20" i="2"/>
  <c r="J19" i="2"/>
  <c r="H19" i="2"/>
  <c r="G19" i="2"/>
  <c r="J18" i="2"/>
  <c r="H18" i="2"/>
  <c r="G18" i="2"/>
  <c r="J17" i="2"/>
  <c r="H17" i="2"/>
  <c r="G17" i="2"/>
  <c r="G7" i="2"/>
  <c r="K6" i="2"/>
  <c r="B2" i="6" s="1"/>
  <c r="L6" i="2" l="1"/>
  <c r="B5" i="4"/>
  <c r="B7" i="6"/>
  <c r="H7" i="2"/>
  <c r="J7" i="2"/>
  <c r="B6" i="4"/>
  <c r="C2" i="6" l="1"/>
  <c r="C7" i="6" s="1"/>
  <c r="M6" i="2"/>
  <c r="G8" i="2"/>
  <c r="B7" i="4" l="1"/>
  <c r="D2" i="6"/>
  <c r="D7" i="6" s="1"/>
  <c r="N6" i="2"/>
  <c r="J8" i="2"/>
  <c r="H8" i="2"/>
  <c r="D8" i="6"/>
  <c r="C8" i="6"/>
  <c r="B8" i="6"/>
  <c r="O6" i="2" l="1"/>
  <c r="E2" i="6"/>
  <c r="B8" i="4"/>
  <c r="G9" i="2"/>
  <c r="E7" i="6" l="1"/>
  <c r="E8" i="6"/>
  <c r="B9" i="4"/>
  <c r="P6" i="2"/>
  <c r="F2" i="6"/>
  <c r="E9" i="6"/>
  <c r="H9" i="2"/>
  <c r="D9" i="6"/>
  <c r="C9" i="6"/>
  <c r="J9" i="2"/>
  <c r="B9" i="6"/>
  <c r="F9" i="6"/>
  <c r="F7" i="6" l="1"/>
  <c r="F8" i="6"/>
  <c r="B10" i="4"/>
  <c r="G2" i="6"/>
  <c r="Q6" i="2"/>
  <c r="G10" i="2"/>
  <c r="R6" i="2" l="1"/>
  <c r="H2" i="6"/>
  <c r="B11" i="4"/>
  <c r="G7" i="6"/>
  <c r="G9" i="6"/>
  <c r="G8" i="6"/>
  <c r="C10" i="6"/>
  <c r="B10" i="6"/>
  <c r="E6" i="3"/>
  <c r="F6" i="3" s="1"/>
  <c r="H6" i="3" s="1"/>
  <c r="H10" i="6"/>
  <c r="G10" i="6"/>
  <c r="J10" i="2"/>
  <c r="H10" i="2"/>
  <c r="F10" i="6"/>
  <c r="E10" i="6"/>
  <c r="D10" i="6"/>
  <c r="H9" i="6" l="1"/>
  <c r="H7" i="6"/>
  <c r="H8" i="6"/>
  <c r="B12" i="4"/>
  <c r="S6" i="2"/>
  <c r="I2" i="6"/>
  <c r="G12" i="2"/>
  <c r="G11" i="2"/>
  <c r="B13" i="4" l="1"/>
  <c r="T6" i="2"/>
  <c r="J2" i="6"/>
  <c r="I8" i="6"/>
  <c r="I10" i="6"/>
  <c r="I7" i="6"/>
  <c r="I9" i="6"/>
  <c r="I11" i="6"/>
  <c r="H11" i="6"/>
  <c r="J11" i="2"/>
  <c r="H11" i="2"/>
  <c r="G11" i="6"/>
  <c r="F11" i="6"/>
  <c r="E11" i="6"/>
  <c r="D11" i="6"/>
  <c r="C11" i="6"/>
  <c r="J11" i="6"/>
  <c r="B11" i="6"/>
  <c r="G12" i="6"/>
  <c r="F12" i="6"/>
  <c r="H12" i="2"/>
  <c r="E12" i="6"/>
  <c r="D12" i="6"/>
  <c r="C12" i="6"/>
  <c r="J12" i="6"/>
  <c r="B12" i="6"/>
  <c r="I12" i="6"/>
  <c r="J12" i="2"/>
  <c r="H12" i="6"/>
  <c r="J10" i="6" l="1"/>
  <c r="J8" i="6"/>
  <c r="J7" i="6"/>
  <c r="J9" i="6"/>
  <c r="K2" i="6"/>
  <c r="B14" i="4"/>
  <c r="U6" i="2"/>
  <c r="G13" i="2"/>
  <c r="V6" i="2" l="1"/>
  <c r="L2" i="6"/>
  <c r="B15" i="4"/>
  <c r="K12" i="6"/>
  <c r="K7" i="6"/>
  <c r="K8" i="6"/>
  <c r="K9" i="6"/>
  <c r="K10" i="6"/>
  <c r="K11" i="6"/>
  <c r="E13" i="6"/>
  <c r="L13" i="6"/>
  <c r="D13" i="6"/>
  <c r="K13" i="6"/>
  <c r="C13" i="6"/>
  <c r="J13" i="2"/>
  <c r="J13" i="6"/>
  <c r="B13" i="6"/>
  <c r="I13" i="6"/>
  <c r="H13" i="2"/>
  <c r="H13" i="6"/>
  <c r="G13" i="6"/>
  <c r="E5" i="3"/>
  <c r="F5" i="3" s="1"/>
  <c r="H5" i="3" s="1"/>
  <c r="F13" i="6"/>
  <c r="L12" i="6" l="1"/>
  <c r="L11" i="6"/>
  <c r="L7" i="6"/>
  <c r="L9" i="6"/>
  <c r="L10" i="6"/>
  <c r="L8" i="6"/>
  <c r="W6" i="2"/>
  <c r="M2" i="6"/>
  <c r="B16" i="4"/>
  <c r="G14" i="2"/>
  <c r="G15" i="2"/>
  <c r="M7" i="6" l="1"/>
  <c r="M11" i="6"/>
  <c r="M8" i="6"/>
  <c r="M13" i="6"/>
  <c r="M9" i="6"/>
  <c r="M10" i="6"/>
  <c r="M12" i="6"/>
  <c r="X6" i="2"/>
  <c r="B17" i="4"/>
  <c r="N2" i="6"/>
  <c r="I15" i="6"/>
  <c r="H15" i="6"/>
  <c r="G15" i="6"/>
  <c r="N15" i="6"/>
  <c r="F15" i="6"/>
  <c r="M15" i="6"/>
  <c r="E15" i="6"/>
  <c r="L15" i="6"/>
  <c r="D15" i="6"/>
  <c r="J15" i="2"/>
  <c r="K15" i="6"/>
  <c r="C15" i="6"/>
  <c r="E9" i="3"/>
  <c r="F9" i="3" s="1"/>
  <c r="H9" i="3" s="1"/>
  <c r="H15" i="2"/>
  <c r="J15" i="6"/>
  <c r="B15" i="6"/>
  <c r="K14" i="6"/>
  <c r="C14" i="6"/>
  <c r="J14" i="2"/>
  <c r="J14" i="6"/>
  <c r="B14" i="6"/>
  <c r="H14" i="2"/>
  <c r="G16" i="2" s="1"/>
  <c r="I14" i="6"/>
  <c r="E8" i="3"/>
  <c r="F8" i="3" s="1"/>
  <c r="H8" i="3" s="1"/>
  <c r="H14" i="6"/>
  <c r="G14" i="6"/>
  <c r="N14" i="6"/>
  <c r="F14" i="6"/>
  <c r="M14" i="6"/>
  <c r="E14" i="6"/>
  <c r="E7" i="3"/>
  <c r="F7" i="3" s="1"/>
  <c r="H7" i="3" s="1"/>
  <c r="L14" i="6"/>
  <c r="D14" i="6"/>
  <c r="B18" i="4" l="1"/>
  <c r="Y6" i="2"/>
  <c r="O2" i="6"/>
  <c r="N13" i="6"/>
  <c r="N7" i="6"/>
  <c r="N8" i="6"/>
  <c r="N9" i="6"/>
  <c r="N10" i="6"/>
  <c r="N11" i="6"/>
  <c r="N12" i="6"/>
  <c r="O16" i="6"/>
  <c r="G16" i="6"/>
  <c r="C10" i="4" s="1"/>
  <c r="J16" i="2"/>
  <c r="N16" i="6"/>
  <c r="C17" i="4" s="1"/>
  <c r="F16" i="6"/>
  <c r="C9" i="4" s="1"/>
  <c r="M16" i="6"/>
  <c r="C16" i="4" s="1"/>
  <c r="E16" i="6"/>
  <c r="C8" i="4" s="1"/>
  <c r="H16" i="2"/>
  <c r="E3" i="2" s="1"/>
  <c r="H3" i="2" s="1"/>
  <c r="L16" i="6"/>
  <c r="C15" i="4" s="1"/>
  <c r="D16" i="6"/>
  <c r="C7" i="4" s="1"/>
  <c r="E7" i="4" s="1"/>
  <c r="K16" i="6"/>
  <c r="C16" i="6"/>
  <c r="C6" i="4" s="1"/>
  <c r="E6" i="4" s="1"/>
  <c r="J16" i="6"/>
  <c r="C13" i="4" s="1"/>
  <c r="B16" i="6"/>
  <c r="C5" i="4" s="1"/>
  <c r="E5" i="4" s="1"/>
  <c r="I16" i="6"/>
  <c r="C12" i="4" s="1"/>
  <c r="H16" i="6"/>
  <c r="C11" i="4" s="1"/>
  <c r="C14" i="4"/>
  <c r="O10" i="6" l="1"/>
  <c r="O14" i="6"/>
  <c r="O11" i="6"/>
  <c r="O12" i="6"/>
  <c r="O13" i="6"/>
  <c r="O7" i="6"/>
  <c r="C18" i="4" s="1"/>
  <c r="O8" i="6"/>
  <c r="O9" i="6"/>
  <c r="O15" i="6"/>
  <c r="Z6" i="2"/>
  <c r="P2" i="6"/>
  <c r="B19" i="4"/>
  <c r="P15" i="6" l="1"/>
  <c r="P14" i="6"/>
  <c r="P10" i="6"/>
  <c r="P13" i="6"/>
  <c r="P16" i="6"/>
  <c r="P11" i="6"/>
  <c r="P12" i="6"/>
  <c r="P8" i="6"/>
  <c r="P7" i="6"/>
  <c r="C19" i="4" s="1"/>
  <c r="P9" i="6"/>
  <c r="Q2" i="6"/>
  <c r="AA6" i="2"/>
  <c r="B20" i="4"/>
  <c r="R2" i="6" l="1"/>
  <c r="B21" i="4"/>
  <c r="AB6" i="2"/>
  <c r="Q16" i="6"/>
  <c r="Q11" i="6"/>
  <c r="Q8" i="6"/>
  <c r="Q12" i="6"/>
  <c r="Q13" i="6"/>
  <c r="Q14" i="6"/>
  <c r="Q7" i="6"/>
  <c r="Q15" i="6"/>
  <c r="Q9" i="6"/>
  <c r="Q10" i="6"/>
  <c r="S2" i="6" l="1"/>
  <c r="B22" i="4"/>
  <c r="C20" i="4"/>
  <c r="R11" i="6"/>
  <c r="R13" i="6"/>
  <c r="R14" i="6"/>
  <c r="R15" i="6"/>
  <c r="R16" i="6"/>
  <c r="R10" i="6"/>
  <c r="R12" i="6"/>
  <c r="R7" i="6"/>
  <c r="R8" i="6"/>
  <c r="R9" i="6"/>
  <c r="C21" i="4" l="1"/>
  <c r="S10" i="6"/>
  <c r="S12" i="6"/>
  <c r="S11" i="6"/>
  <c r="S7" i="6"/>
  <c r="S16" i="6"/>
  <c r="S13" i="6"/>
  <c r="S15" i="6"/>
  <c r="S14" i="6"/>
  <c r="S8" i="6"/>
  <c r="S9" i="6"/>
  <c r="C22" i="4" l="1"/>
</calcChain>
</file>

<file path=xl/sharedStrings.xml><?xml version="1.0" encoding="utf-8"?>
<sst xmlns="http://schemas.openxmlformats.org/spreadsheetml/2006/main" count="142" uniqueCount="121">
  <si>
    <t>Cronograma de reforma</t>
  </si>
  <si>
    <t>Exemplo: apartamento de cerca de 70 m² em São Paulo. Células amarelas são de preenchimento; o resto é calculado.</t>
  </si>
  <si>
    <t>Início da obra</t>
  </si>
  <si>
    <t>Término</t>
  </si>
  <si>
    <t>Prazo (dias úteis)</t>
  </si>
  <si>
    <t>Semana →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</si>
  <si>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</si>
  <si>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</si>
  <si>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</si>
  <si>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</si>
  <si>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</si>
  <si>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</si>
  <si>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</si>
  <si>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</si>
  <si>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</si>
  <si>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</si>
  <si>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</si>
  <si>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</si>
  <si>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</si>
  <si>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</si>
  <si>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</si>
  <si>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</si>
  <si>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</si>
  <si>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</si>
  <si>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ID</t>
  </si>
  <si>
    <t>Etapa</t>
  </si>
  <si>
    <t>Pacotes de trabalho (EAP)</t>
  </si>
  <si>
    <t>Predecessora 1</t>
  </si>
  <si>
    <t>Predecessora 2</t>
  </si>
  <si>
    <t>Duração (dias úteis)</t>
  </si>
  <si>
    <t>Início</t>
  </si>
  <si>
    <t>% concluído</t>
  </si>
  <si>
    <t>Situação</t>
  </si>
  <si>
    <t>Pré-obra: projeto, ART/RRT e aprovação do condomínio</t>
  </si>
  <si>
    <t>Projeto, ART/RRT, aprovação do síndico, contratação</t>
  </si>
  <si>
    <t>Proteção de áreas comuns e pisos</t>
  </si>
  <si>
    <t>Proteção de elevador, hall e pisos que ficam</t>
  </si>
  <si>
    <t>Demolição e descarte</t>
  </si>
  <si>
    <t>Demolição, remoção de revestimentos, caçambas</t>
  </si>
  <si>
    <t>Infraestrutura elétrica e hidráulica</t>
  </si>
  <si>
    <t>Rasgos, tubulação, pontos de água, esgoto e elétrica, infra do ar</t>
  </si>
  <si>
    <t>Alvenaria e gesso</t>
  </si>
  <si>
    <t>Fechamento de rasgos, alvenaria, reboco, forro</t>
  </si>
  <si>
    <t>Impermeabilização</t>
  </si>
  <si>
    <t>Áreas molhadas, teste de estanqueidade (72 h), proteção mecânica</t>
  </si>
  <si>
    <t>Revestimentos (pisos e azulejos)</t>
  </si>
  <si>
    <t>Contrapiso, assentamento, rejunte, rodapés</t>
  </si>
  <si>
    <t>Pintura e marcenaria</t>
  </si>
  <si>
    <t>Massa, selador, pintura, instalação dos móveis planejados</t>
  </si>
  <si>
    <t>Metais, louças e acabamentos elétricos</t>
  </si>
  <si>
    <t>Bancadas, cubas, metais, louças, tomadas e luminárias</t>
  </si>
  <si>
    <t>Limpeza final e entrega</t>
  </si>
  <si>
    <t>Limpeza pós-obra, vistoria, lista de pendências</t>
  </si>
  <si>
    <t>Linhas em branco: acrescente etapas com um novo ID. Predecessora = ID da etapa que precisa terminar antes.</t>
  </si>
  <si>
    <t>Modelo de cronograma de reforma</t>
  </si>
  <si>
    <t>Portal da Reforma · Lar Pontual Engenharia · modelo gratuito para uso pessoal e profissional</t>
  </si>
  <si>
    <t>Como preencher</t>
  </si>
  <si>
    <t>1. Na aba Cronograma, digite a data de início da obra (célula amarela C3).</t>
  </si>
  <si>
    <t>2. Ajuste as etapas, a duração de cada uma em dias úteis e as predecessoras (o ID da etapa que precisa terminar antes).</t>
  </si>
  <si>
    <t>3. Início e término são calculados sozinhos, em dias úteis de segunda a sexta, pulando os feriados da aba Feriados.</t>
  </si>
  <si>
    <t>4. As barras do gráfico de Gantt aparecem sozinhas; ficam verdes quando a etapa chega a 100% concluída.</t>
  </si>
  <si>
    <t>5. Na aba Compras, informe em qual etapa cada item é usado e a antecedência de compra: a planilha calcula até quando comprar.</t>
  </si>
  <si>
    <t>6. Toda sexta-feira, na aba Acompanhamento, registre o percentual realizado da obra e compare com o previsto (ciclo PDCA).</t>
  </si>
  <si>
    <t>Como os números são calculados</t>
  </si>
  <si>
    <t>• Início de uma etapa = primeiro dia útil depois do término da predecessora mais tardia (ou a data de início da obra).</t>
  </si>
  <si>
    <t>• Duas etapas com a mesma predecessora correm em paralelo, como a impermeabilização e a alvenaria no exemplo.</t>
  </si>
  <si>
    <t>• O caminho crítico é a sequência de etapas sem folga: se uma delas atrasar um dia, a entrega atrasa um dia.</t>
  </si>
  <si>
    <t>• Previsto acumulado = dias úteis já percorridos de cada etapa até a sexta-feira ÷ soma das durações (ponderado pela duração).</t>
  </si>
  <si>
    <t>Antes de usar</t>
  </si>
  <si>
    <t>• As durações do exemplo são médias para uma reforma de apartamento de cerca de 70 m² em São Paulo. Ajuste à sua obra.</t>
  </si>
  <si>
    <t>• Em condomínio, conte os horários permitidos para barulho e a aprovação do síndico (ART/RRT) antes da demolição.</t>
  </si>
  <si>
    <t>• Inclua os feriados municipais e estaduais da sua cidade na aba Feriados.</t>
  </si>
  <si>
    <t>Guia completo: larpontual.com.br/portal/cronograma-de-reforma</t>
  </si>
  <si>
    <t>Compras com antecedência (lead time)</t>
  </si>
  <si>
    <t>A maior parte dos atrasos vem de material que não chegou. Informe a etapa e a antecedência; a planilha diz até quando comprar.</t>
  </si>
  <si>
    <t>Item crítico</t>
  </si>
  <si>
    <t>Usado na etapa (ID)</t>
  </si>
  <si>
    <t>Antecedência (dias corridos)</t>
  </si>
  <si>
    <t>Precisa estar na obra em</t>
  </si>
  <si>
    <t>Comprar até</t>
  </si>
  <si>
    <t>Comprado?</t>
  </si>
  <si>
    <t>Observação</t>
  </si>
  <si>
    <t>Porcelanatos e pisos</t>
  </si>
  <si>
    <t>Não</t>
  </si>
  <si>
    <t>Sem o piso, toda a fase de acabamento para.</t>
  </si>
  <si>
    <t>Infraestrutura do ar-condicionado</t>
  </si>
  <si>
    <t>Comprar no início da obra: precisa estar pronta antes de fechar o forro de gesso.</t>
  </si>
  <si>
    <t>Marcenaria planejada</t>
  </si>
  <si>
    <t>De 60 a 90 dias antes; pode atrasar a mudança.</t>
  </si>
  <si>
    <t>Esquadrias especiais</t>
  </si>
  <si>
    <t>Sem elas, a pintura e a proteção interna não terminam.</t>
  </si>
  <si>
    <t>Bancadas e pedras</t>
  </si>
  <si>
    <t>Encomendar depois da medição na fase cinza. Confirme o prazo com a marmoraria.</t>
  </si>
  <si>
    <t>Acompanhamento semanal (PDCA)</t>
  </si>
  <si>
    <t>Toda sexta-feira: meça o que foi feito, registre o realizado acumulado e decida a ação se o desvio passar de 5 pontos.</t>
  </si>
  <si>
    <t>Semana</t>
  </si>
  <si>
    <t>Segunda-feira</t>
  </si>
  <si>
    <t>Previsto acumulado</t>
  </si>
  <si>
    <t>Realizado acumulado</t>
  </si>
  <si>
    <t>Desvio</t>
  </si>
  <si>
    <t>Meta da semana (Planejar)</t>
  </si>
  <si>
    <t>O que foi feito (Executar)</t>
  </si>
  <si>
    <t>Ação corretiva (Agir)</t>
  </si>
  <si>
    <t>Concluir a demolição e liberar a infraestrutura</t>
  </si>
  <si>
    <t>Demolição atrasou 2 dias (elevador em manutenção)</t>
  </si>
  <si>
    <t>Equipe extra no sábado para recuperar</t>
  </si>
  <si>
    <t>Data</t>
  </si>
  <si>
    <t>Feriado (nacional; inclua os da sua cidade)</t>
  </si>
  <si>
    <t>Confraternização Universal</t>
  </si>
  <si>
    <t>Carnaval (ponto facultativo)</t>
  </si>
  <si>
    <t>Sexta-feira Santa</t>
  </si>
  <si>
    <t>Tiradentes</t>
  </si>
  <si>
    <t>Dia do Trabalho</t>
  </si>
  <si>
    <t>Corpus Christi (ponto facultativo)</t>
  </si>
  <si>
    <t>Independência</t>
  </si>
  <si>
    <t>Nossa Senhora Aparecida</t>
  </si>
  <si>
    <t>Finados</t>
  </si>
  <si>
    <t>Proclamação da República</t>
  </si>
  <si>
    <t>Consciência Negra</t>
  </si>
  <si>
    <t>Natal</t>
  </si>
  <si>
    <t>Dias úteis percorridos por etapa até a sexta-feira de cada semana (base do previsto acumulado).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</si>
</sst>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/mm"/>
    <numFmt numFmtId="166" formatCode="dd/mm/yy"/>
    <numFmt numFmtId="167" formatCode="\+0.0%;\-0.0%;0.0%"/>
  </numFmts>
  <fonts count="10" x14ac:knownFonts="1">
    <font>
      <sz val="11"/>
      <color theme="1"/>
      <name val="Calibri"/>
      <family val="2"/>
      <scheme val="minor"/>
    </font>
    <font>
      <b/>
      <sz val="16"/>
      <color rgb="FF404040"/>
      <name val="Calibri"/>
    </font>
    <font>
      <i/>
      <sz val="10"/>
      <color rgb="FF6B7280"/>
      <name val="Calibri"/>
    </font>
    <font>
      <b/>
      <sz val="12"/>
      <color rgb="FF404040"/>
      <name val="Calibri"/>
    </font>
    <font>
      <sz val="11"/>
      <color rgb="FF404040"/>
      <name val="Calibri"/>
    </font>
    <font>
      <b/>
      <sz val="10"/>
      <color rgb="FFFFFFFF"/>
      <name val="Calibri"/>
    </font>
    <font>
      <sz val="10"/>
      <color rgb="FF404040"/>
      <name val="Calibri"/>
    </font>
    <font>
      <b/>
      <sz val="10"/>
      <color rgb="FF404040"/>
      <name val="Calibri"/>
    </font>
    <font>
      <b/>
      <sz val="9"/>
      <color rgb="FF6B7280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04040"/>
        <bgColor rgb="FF404040"/>
      </patternFill>
    </fill>
    <fill>
      <patternFill patternType="solid">
        <fgColor rgb="FFFFF4D6"/>
        <bgColor rgb="FFFFF4D6"/>
      </patternFill>
    </fill>
  </fills>
  <borders count="2">
    <border>
      <left/>
      <right/>
      <top/>
      <bottom/>
      <diagonal/>
    </border>
    <border>
      <left style="thin">
        <color rgb="FFD0D5DA"/>
      </left>
      <right style="thin">
        <color rgb="FFD0D5DA"/>
      </right>
      <top style="thin">
        <color rgb="FFD0D5DA"/>
      </top>
      <bottom style="thin">
        <color rgb="FFD0D5D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14" fontId="6" fillId="0" borderId="1" xfId="0" applyNumberFormat="1" applyFont="1" applyBorder="1"/>
    <xf numFmtId="0" fontId="6" fillId="0" borderId="1" xfId="0" applyFont="1" applyBorder="1"/>
  </cellXfs>
  <cellStyles count="1">
    <cellStyle name="Normal" xfId="0" builtinId="0"/>
  </cellStyles>
  <dxfs count="9">
    <dxf>
      <font>
        <b/>
        <color rgb="FFC0392B"/>
      </font>
      <fill>
        <patternFill patternType="solid">
          <fgColor rgb="FFFDECEA"/>
          <bgColor rgb="FFFDECEA"/>
        </patternFill>
      </fill>
    </dxf>
    <dxf>
      <font>
        <b/>
        <color rgb="FF2E7D32"/>
      </font>
    </dxf>
    <dxf>
      <font>
        <b/>
        <color rgb="FFB45309"/>
      </font>
      <fill>
        <patternFill patternType="solid">
          <fgColor rgb="FFFFF4D6"/>
          <bgColor rgb="FFFFF4D6"/>
        </patternFill>
      </fill>
    </dxf>
    <dxf>
      <font>
        <b/>
        <color rgb="FFC0392B"/>
      </font>
      <fill>
        <patternFill patternType="solid">
          <fgColor rgb="FFFDECEA"/>
          <bgColor rgb="FFFDECEA"/>
        </patternFill>
      </fill>
    </dxf>
    <dxf>
      <fill>
        <patternFill patternType="solid">
          <fgColor rgb="FFF28C28"/>
          <bgColor rgb="FFF28C28"/>
        </patternFill>
      </fill>
    </dxf>
    <dxf>
      <fill>
        <patternFill patternType="solid">
          <fgColor rgb="FF6CC04A"/>
          <bgColor rgb="FF6CC04A"/>
        </patternFill>
      </fill>
    </dxf>
    <dxf>
      <fill>
        <patternFill patternType="solid">
          <fgColor rgb="FFF28C28"/>
          <bgColor rgb="FFF28C28"/>
        </patternFill>
      </fill>
    </dxf>
    <dxf>
      <font>
        <b/>
        <color rgb="FF2E7D32"/>
      </font>
    </dxf>
    <dxf>
      <font>
        <b/>
        <color rgb="FFC0392B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/>
            </a:pPr>
            <a:r>
              <a:t>Previsto × realizado (acumulado)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Acompanhamento!$C$4</c:f>
              <c:strCache>
                <c:ptCount val="1"/>
                <c:pt idx="0">
                  <c:v>Previsto acumulado</c:v>
                </c:pt>
              </c:strCache>
            </c:strRef>
          </c:tx>
          <c:spPr>
            <a:ln>
              <a:solidFill>
                <a:srgbClr val="404040"/>
              </a:solidFill>
              <a:prstDash val="solid"/>
            </a:ln>
          </c:spPr>
          <c:marker>
            <c:symbol val="none"/>
          </c:marker>
          <c:cat>
            <c:numRef>
              <c:f>Acompanhamento!$A$5:$A$22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Acompanhamento!$C$5:$C$22</c:f>
              <c:numCache>
                <c:formatCode>0%</c:formatCode>
                <c:ptCount val="18"/>
                <c:pt idx="0">
                  <c:v>4.5977011494252873E-2</c:v>
                </c:pt>
                <c:pt idx="1">
                  <c:v>0.10344827586206896</c:v>
                </c:pt>
                <c:pt idx="2">
                  <c:v>0.16091954022988506</c:v>
                </c:pt>
                <c:pt idx="3">
                  <c:v>0.21839080459770116</c:v>
                </c:pt>
                <c:pt idx="4">
                  <c:v>0.27586206896551724</c:v>
                </c:pt>
                <c:pt idx="5">
                  <c:v>0.32183908045977011</c:v>
                </c:pt>
                <c:pt idx="6">
                  <c:v>0.41379310344827586</c:v>
                </c:pt>
                <c:pt idx="7">
                  <c:v>0.4942528735632184</c:v>
                </c:pt>
                <c:pt idx="8">
                  <c:v>0.55172413793103448</c:v>
                </c:pt>
                <c:pt idx="9">
                  <c:v>0.60919540229885061</c:v>
                </c:pt>
                <c:pt idx="10">
                  <c:v>0.66666666666666663</c:v>
                </c:pt>
                <c:pt idx="11">
                  <c:v>0.73563218390804597</c:v>
                </c:pt>
                <c:pt idx="12">
                  <c:v>0.7931034482758621</c:v>
                </c:pt>
                <c:pt idx="13">
                  <c:v>0.85057471264367812</c:v>
                </c:pt>
                <c:pt idx="14">
                  <c:v>0.90804597701149425</c:v>
                </c:pt>
                <c:pt idx="15">
                  <c:v>0.96551724137931039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30E-4EB5-B33E-795A934DD888}"/>
            </c:ext>
          </c:extLst>
        </c:ser>
        <c:ser>
          <c:idx val="1"/>
          <c:order val="1"/>
          <c:tx>
            <c:strRef>
              <c:f>Acompanhamento!$D$4</c:f>
              <c:strCache>
                <c:ptCount val="1"/>
                <c:pt idx="0">
                  <c:v>Realizado acumulado</c:v>
                </c:pt>
              </c:strCache>
            </c:strRef>
          </c:tx>
          <c:spPr>
            <a:ln>
              <a:solidFill>
                <a:srgbClr val="F28C28"/>
              </a:solidFill>
              <a:prstDash val="solid"/>
            </a:ln>
          </c:spPr>
          <c:marker>
            <c:symbol val="none"/>
          </c:marker>
          <c:cat>
            <c:numRef>
              <c:f>Acompanhamento!$A$5:$A$22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Acompanhamento!$D$5:$D$22</c:f>
              <c:numCache>
                <c:formatCode>0%</c:formatCode>
                <c:ptCount val="18"/>
                <c:pt idx="0">
                  <c:v>0.06</c:v>
                </c:pt>
                <c:pt idx="1">
                  <c:v>0.1</c:v>
                </c:pt>
                <c:pt idx="2">
                  <c:v>0.15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30E-4EB5-B33E-795A934DD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24"/>
  <sheetViews>
    <sheetView showGridLines="0" workbookViewId="0"/>
  </sheetViews>
  <sheetFormatPr defaultRowHeight="15" x14ac:dyDescent="0.25"/>
  <cols>
    <col min="1" max="1" width="4" customWidth="1"/>
    <col min="2" max="2" width="110" customWidth="1"/>
  </cols>
  <sheetData>
    <row r="2" spans="2:2" ht="21" x14ac:dyDescent="0.35">
      <c r="B2" s="1" t="s">
        <v>54</v>
      </c>
    </row>
    <row r="3" spans="2:2" x14ac:dyDescent="0.25">
      <c r="B3" s="2" t="s">
        <v>55</v>
      </c>
    </row>
    <row r="5" spans="2:2" ht="15.75" x14ac:dyDescent="0.25">
      <c r="B5" s="3" t="s">
        <v>56</v>
      </c>
    </row>
    <row r="6" spans="2:2" x14ac:dyDescent="0.25">
      <c r="B6" s="4" t="s">
        <v>57</v>
      </c>
    </row>
    <row r="7" spans="2:2" x14ac:dyDescent="0.25">
      <c r="B7" s="4" t="s">
        <v>58</v>
      </c>
    </row>
    <row r="8" spans="2:2" x14ac:dyDescent="0.25">
      <c r="B8" s="4" t="s">
        <v>59</v>
      </c>
    </row>
    <row r="9" spans="2:2" x14ac:dyDescent="0.25">
      <c r="B9" s="4" t="s">
        <v>60</v>
      </c>
    </row>
    <row r="10" spans="2:2" ht="30" x14ac:dyDescent="0.25">
      <c r="B10" s="4" t="s">
        <v>61</v>
      </c>
    </row>
    <row r="11" spans="2:2" ht="30" x14ac:dyDescent="0.25">
      <c r="B11" s="4" t="s">
        <v>62</v>
      </c>
    </row>
    <row r="12" spans="2:2" x14ac:dyDescent="0.25">
      <c r="B12" s="4"/>
    </row>
    <row r="13" spans="2:2" ht="15.75" x14ac:dyDescent="0.25">
      <c r="B13" s="3" t="s">
        <v>63</v>
      </c>
    </row>
    <row r="14" spans="2:2" x14ac:dyDescent="0.25">
      <c r="B14" s="4" t="s">
        <v>64</v>
      </c>
    </row>
    <row r="15" spans="2:2" x14ac:dyDescent="0.25">
      <c r="B15" s="4" t="s">
        <v>65</v>
      </c>
    </row>
    <row r="16" spans="2:2" x14ac:dyDescent="0.25">
      <c r="B16" s="4" t="s">
        <v>66</v>
      </c>
    </row>
    <row r="17" spans="2:2" ht="30" x14ac:dyDescent="0.25">
      <c r="B17" s="4" t="s">
        <v>67</v>
      </c>
    </row>
    <row r="18" spans="2:2" x14ac:dyDescent="0.25">
      <c r="B18" s="4"/>
    </row>
    <row r="19" spans="2:2" ht="15.75" x14ac:dyDescent="0.25">
      <c r="B19" s="3" t="s">
        <v>68</v>
      </c>
    </row>
    <row r="20" spans="2:2" ht="30" x14ac:dyDescent="0.25">
      <c r="B20" s="4" t="s">
        <v>69</v>
      </c>
    </row>
    <row r="21" spans="2:2" x14ac:dyDescent="0.25">
      <c r="B21" s="4" t="s">
        <v>70</v>
      </c>
    </row>
    <row r="22" spans="2:2" x14ac:dyDescent="0.25">
      <c r="B22" s="4" t="s">
        <v>71</v>
      </c>
    </row>
    <row r="23" spans="2:2" x14ac:dyDescent="0.25">
      <c r="B23" s="4"/>
    </row>
    <row r="24" spans="2:2" x14ac:dyDescent="0.25">
      <c r="B24" s="4" t="s">
        <v>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4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30" customWidth="1"/>
    <col min="3" max="3" width="34" customWidth="1"/>
    <col min="4" max="4" width="11" customWidth="1"/>
    <col min="5" max="5" width="13" customWidth="1"/>
    <col min="6" max="9" width="10" customWidth="1"/>
    <col min="10" max="10" width="13" customWidth="1"/>
    <col min="11" max="28" width="6.140625" customWidth="1"/>
  </cols>
  <sheetData>
    <row r="1" spans="1:28" ht="21" x14ac:dyDescent="0.35">
      <c r="A1" s="1" t="s">
        <v>0</v>
      </c>
    </row>
    <row r="2" spans="1:28" x14ac:dyDescent="0.25">
      <c r="A2" s="2" t="s">
        <v>1</v>
      </c>
    </row>
    <row r="3" spans="1:28" ht="15.75" x14ac:dyDescent="0.25">
      <c r="B3" s="5" t="s">
        <v>2</v>
      </c>
      <c r="C3" s="6">
        <v>46342</v>
      </c>
      <c r="D3" s="5" t="s">
        <v>3</v>
      </c>
      <c r="E3" s="7">
        <f>MAX(H7:H22)</f>
        <v>46456</v>
      </c>
      <c r="G3" s="5" t="s">
        <v>4</v>
      </c>
      <c r="H3" s="8">
        <f>NETWORKDAYS(C3,E3,Feriados)</f>
        <v>78</v>
      </c>
    </row>
    <row r="5" spans="1:28" x14ac:dyDescent="0.25">
      <c r="J5" s="9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Q5" s="10" t="s">
        <v>12</v>
      </c>
      <c r="R5" s="10" t="s">
        <v>13</v>
      </c>
      <c r="S5" s="10" t="s">
        <v>14</v>
      </c>
      <c r="T5" s="10" t="s">
        <v>15</v>
      </c>
      <c r="U5" s="10" t="s">
        <v>16</v>
      </c>
      <c r="V5" s="10" t="s">
        <v>17</v>
      </c>
      <c r="W5" s="10" t="s">
        <v>18</v>
      </c>
      <c r="X5" s="10" t="s">
        <v>19</v>
      </c>
      <c r="Y5" s="10" t="s">
        <v>20</v>
      </c>
      <c r="Z5" s="10" t="s">
        <v>21</v>
      </c>
      <c r="AA5" s="10" t="s">
        <v>22</v>
      </c>
      <c r="AB5" s="10" t="s">
        <v>23</v>
      </c>
    </row>
    <row r="6" spans="1:28" ht="32.1" customHeight="1" x14ac:dyDescent="0.25">
      <c r="A6" s="11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3</v>
      </c>
      <c r="I6" s="11" t="s">
        <v>31</v>
      </c>
      <c r="J6" s="11" t="s">
        <v>32</v>
      </c>
      <c r="K6" s="12">
        <f>$C$3-WEEKDAY($C$3,3)</f>
        <v>46342</v>
      </c>
      <c r="L6" s="12">
        <f t="shared" ref="L6:AB6" si="0">K6+7</f>
        <v>46349</v>
      </c>
      <c r="M6" s="12">
        <f t="shared" si="0"/>
        <v>46356</v>
      </c>
      <c r="N6" s="12">
        <f t="shared" si="0"/>
        <v>46363</v>
      </c>
      <c r="O6" s="12">
        <f t="shared" si="0"/>
        <v>46370</v>
      </c>
      <c r="P6" s="12">
        <f t="shared" si="0"/>
        <v>46377</v>
      </c>
      <c r="Q6" s="12">
        <f t="shared" si="0"/>
        <v>46384</v>
      </c>
      <c r="R6" s="12">
        <f t="shared" si="0"/>
        <v>46391</v>
      </c>
      <c r="S6" s="12">
        <f t="shared" si="0"/>
        <v>46398</v>
      </c>
      <c r="T6" s="12">
        <f t="shared" si="0"/>
        <v>46405</v>
      </c>
      <c r="U6" s="12">
        <f t="shared" si="0"/>
        <v>46412</v>
      </c>
      <c r="V6" s="12">
        <f t="shared" si="0"/>
        <v>46419</v>
      </c>
      <c r="W6" s="12">
        <f t="shared" si="0"/>
        <v>46426</v>
      </c>
      <c r="X6" s="12">
        <f t="shared" si="0"/>
        <v>46433</v>
      </c>
      <c r="Y6" s="12">
        <f t="shared" si="0"/>
        <v>46440</v>
      </c>
      <c r="Z6" s="12">
        <f t="shared" si="0"/>
        <v>46447</v>
      </c>
      <c r="AA6" s="12">
        <f t="shared" si="0"/>
        <v>46454</v>
      </c>
      <c r="AB6" s="12">
        <f t="shared" si="0"/>
        <v>46461</v>
      </c>
    </row>
    <row r="7" spans="1:28" ht="30" customHeight="1" x14ac:dyDescent="0.25">
      <c r="A7" s="13">
        <v>1</v>
      </c>
      <c r="B7" s="14" t="s">
        <v>33</v>
      </c>
      <c r="C7" s="14" t="s">
        <v>34</v>
      </c>
      <c r="D7" s="13"/>
      <c r="E7" s="13"/>
      <c r="F7" s="13">
        <v>10</v>
      </c>
      <c r="G7" s="15">
        <f t="shared" ref="G7:G22" si="1">IF($B7="","",WORKDAY(MAX($C$3-1,IF($D7="",0,IFERROR(INDEX($H$7:$H$22,MATCH($D7,$A$7:$A$22,0)),0)),IF($E7="",0,IFERROR(INDEX($H$7:$H$22,MATCH($E7,$A$7:$A$22,0)),0))),1,Feriados))</f>
        <v>46342</v>
      </c>
      <c r="H7" s="15">
        <f t="shared" ref="H7:H22" si="2">IF($B7="","",WORKDAY(G7,MAX(1,F7)-1,Feriados))</f>
        <v>46356</v>
      </c>
      <c r="I7" s="16">
        <v>0</v>
      </c>
      <c r="J7" s="17" t="str">
        <f t="shared" ref="J7:J22" ca="1" si="3">IF($B7="","",IF(I7&gt;=1,"Concluída",IF(TODAY()&lt;G7,"A iniciar",IF(TODAY()&gt;H7,"Atrasada","Em andamento"))))</f>
        <v>A iniciar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30" customHeight="1" x14ac:dyDescent="0.25">
      <c r="A8" s="13">
        <v>2</v>
      </c>
      <c r="B8" s="14" t="s">
        <v>35</v>
      </c>
      <c r="C8" s="14" t="s">
        <v>36</v>
      </c>
      <c r="D8" s="13">
        <v>1</v>
      </c>
      <c r="E8" s="13"/>
      <c r="F8" s="13">
        <v>1</v>
      </c>
      <c r="G8" s="15">
        <f t="shared" si="1"/>
        <v>46357</v>
      </c>
      <c r="H8" s="15">
        <f t="shared" si="2"/>
        <v>46357</v>
      </c>
      <c r="I8" s="16">
        <v>0</v>
      </c>
      <c r="J8" s="17" t="str">
        <f t="shared" ca="1" si="3"/>
        <v>A iniciar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30" customHeight="1" x14ac:dyDescent="0.25">
      <c r="A9" s="13">
        <v>3</v>
      </c>
      <c r="B9" s="14" t="s">
        <v>37</v>
      </c>
      <c r="C9" s="14" t="s">
        <v>38</v>
      </c>
      <c r="D9" s="13">
        <v>2</v>
      </c>
      <c r="E9" s="13"/>
      <c r="F9" s="13">
        <v>7</v>
      </c>
      <c r="G9" s="15">
        <f t="shared" si="1"/>
        <v>46358</v>
      </c>
      <c r="H9" s="15">
        <f t="shared" si="2"/>
        <v>46366</v>
      </c>
      <c r="I9" s="16">
        <v>0</v>
      </c>
      <c r="J9" s="17" t="str">
        <f t="shared" ca="1" si="3"/>
        <v>A iniciar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30" customHeight="1" x14ac:dyDescent="0.25">
      <c r="A10" s="13">
        <v>4</v>
      </c>
      <c r="B10" s="14" t="s">
        <v>39</v>
      </c>
      <c r="C10" s="14" t="s">
        <v>40</v>
      </c>
      <c r="D10" s="13">
        <v>3</v>
      </c>
      <c r="E10" s="13"/>
      <c r="F10" s="13">
        <v>10</v>
      </c>
      <c r="G10" s="15">
        <f t="shared" si="1"/>
        <v>46367</v>
      </c>
      <c r="H10" s="15">
        <f t="shared" si="2"/>
        <v>46380</v>
      </c>
      <c r="I10" s="16">
        <v>0</v>
      </c>
      <c r="J10" s="17" t="str">
        <f t="shared" ca="1" si="3"/>
        <v>A iniciar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30" customHeight="1" x14ac:dyDescent="0.25">
      <c r="A11" s="13">
        <v>5</v>
      </c>
      <c r="B11" s="14" t="s">
        <v>41</v>
      </c>
      <c r="C11" s="14" t="s">
        <v>42</v>
      </c>
      <c r="D11" s="13">
        <v>4</v>
      </c>
      <c r="E11" s="13"/>
      <c r="F11" s="13">
        <v>12</v>
      </c>
      <c r="G11" s="15">
        <f t="shared" si="1"/>
        <v>46384</v>
      </c>
      <c r="H11" s="15">
        <f t="shared" si="2"/>
        <v>46400</v>
      </c>
      <c r="I11" s="16">
        <v>0</v>
      </c>
      <c r="J11" s="17" t="str">
        <f t="shared" ca="1" si="3"/>
        <v>A iniciar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ht="30" customHeight="1" x14ac:dyDescent="0.25">
      <c r="A12" s="13">
        <v>6</v>
      </c>
      <c r="B12" s="14" t="s">
        <v>43</v>
      </c>
      <c r="C12" s="14" t="s">
        <v>44</v>
      </c>
      <c r="D12" s="13">
        <v>4</v>
      </c>
      <c r="E12" s="13"/>
      <c r="F12" s="13">
        <v>6</v>
      </c>
      <c r="G12" s="15">
        <f t="shared" si="1"/>
        <v>46384</v>
      </c>
      <c r="H12" s="15">
        <f t="shared" si="2"/>
        <v>46392</v>
      </c>
      <c r="I12" s="16">
        <v>0</v>
      </c>
      <c r="J12" s="17" t="str">
        <f t="shared" ca="1" si="3"/>
        <v>A iniciar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30" customHeight="1" x14ac:dyDescent="0.25">
      <c r="A13" s="13">
        <v>7</v>
      </c>
      <c r="B13" s="14" t="s">
        <v>45</v>
      </c>
      <c r="C13" s="14" t="s">
        <v>46</v>
      </c>
      <c r="D13" s="13">
        <v>5</v>
      </c>
      <c r="E13" s="13">
        <v>6</v>
      </c>
      <c r="F13" s="13">
        <v>16</v>
      </c>
      <c r="G13" s="15">
        <f t="shared" si="1"/>
        <v>46401</v>
      </c>
      <c r="H13" s="15">
        <f t="shared" si="2"/>
        <v>46422</v>
      </c>
      <c r="I13" s="16">
        <v>0</v>
      </c>
      <c r="J13" s="17" t="str">
        <f t="shared" ca="1" si="3"/>
        <v>A iniciar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30" customHeight="1" x14ac:dyDescent="0.25">
      <c r="A14" s="13">
        <v>8</v>
      </c>
      <c r="B14" s="14" t="s">
        <v>47</v>
      </c>
      <c r="C14" s="14" t="s">
        <v>48</v>
      </c>
      <c r="D14" s="13">
        <v>7</v>
      </c>
      <c r="E14" s="13"/>
      <c r="F14" s="13">
        <v>20</v>
      </c>
      <c r="G14" s="15">
        <f t="shared" si="1"/>
        <v>46423</v>
      </c>
      <c r="H14" s="15">
        <f t="shared" si="2"/>
        <v>46454</v>
      </c>
      <c r="I14" s="16">
        <v>0</v>
      </c>
      <c r="J14" s="17" t="str">
        <f t="shared" ca="1" si="3"/>
        <v>A iniciar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30" customHeight="1" x14ac:dyDescent="0.25">
      <c r="A15" s="13">
        <v>9</v>
      </c>
      <c r="B15" s="14" t="s">
        <v>49</v>
      </c>
      <c r="C15" s="14" t="s">
        <v>50</v>
      </c>
      <c r="D15" s="13">
        <v>7</v>
      </c>
      <c r="E15" s="13"/>
      <c r="F15" s="13">
        <v>3</v>
      </c>
      <c r="G15" s="15">
        <f t="shared" si="1"/>
        <v>46423</v>
      </c>
      <c r="H15" s="15">
        <f t="shared" si="2"/>
        <v>46429</v>
      </c>
      <c r="I15" s="16">
        <v>0</v>
      </c>
      <c r="J15" s="17" t="str">
        <f t="shared" ca="1" si="3"/>
        <v>A iniciar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30" customHeight="1" x14ac:dyDescent="0.25">
      <c r="A16" s="13">
        <v>10</v>
      </c>
      <c r="B16" s="14" t="s">
        <v>51</v>
      </c>
      <c r="C16" s="14" t="s">
        <v>52</v>
      </c>
      <c r="D16" s="13">
        <v>8</v>
      </c>
      <c r="E16" s="13">
        <v>9</v>
      </c>
      <c r="F16" s="13">
        <v>2</v>
      </c>
      <c r="G16" s="15">
        <f t="shared" si="1"/>
        <v>46455</v>
      </c>
      <c r="H16" s="15">
        <f t="shared" si="2"/>
        <v>46456</v>
      </c>
      <c r="I16" s="16">
        <v>0</v>
      </c>
      <c r="J16" s="17" t="str">
        <f t="shared" ca="1" si="3"/>
        <v>A iniciar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30" customHeight="1" x14ac:dyDescent="0.25">
      <c r="A17" s="13"/>
      <c r="B17" s="14"/>
      <c r="C17" s="14"/>
      <c r="D17" s="13"/>
      <c r="E17" s="13"/>
      <c r="F17" s="13"/>
      <c r="G17" s="15" t="str">
        <f t="shared" si="1"/>
        <v/>
      </c>
      <c r="H17" s="15" t="str">
        <f t="shared" si="2"/>
        <v/>
      </c>
      <c r="I17" s="16"/>
      <c r="J17" s="17" t="str">
        <f t="shared" ca="1" si="3"/>
        <v/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30" customHeight="1" x14ac:dyDescent="0.25">
      <c r="A18" s="13"/>
      <c r="B18" s="14"/>
      <c r="C18" s="14"/>
      <c r="D18" s="13"/>
      <c r="E18" s="13"/>
      <c r="F18" s="13"/>
      <c r="G18" s="15" t="str">
        <f t="shared" si="1"/>
        <v/>
      </c>
      <c r="H18" s="15" t="str">
        <f t="shared" si="2"/>
        <v/>
      </c>
      <c r="I18" s="16"/>
      <c r="J18" s="17" t="str">
        <f t="shared" ca="1" si="3"/>
        <v/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30" customHeight="1" x14ac:dyDescent="0.25">
      <c r="A19" s="13"/>
      <c r="B19" s="14"/>
      <c r="C19" s="14"/>
      <c r="D19" s="13"/>
      <c r="E19" s="13"/>
      <c r="F19" s="13"/>
      <c r="G19" s="15" t="str">
        <f t="shared" si="1"/>
        <v/>
      </c>
      <c r="H19" s="15" t="str">
        <f t="shared" si="2"/>
        <v/>
      </c>
      <c r="I19" s="16"/>
      <c r="J19" s="17" t="str">
        <f t="shared" ca="1" si="3"/>
        <v/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30" customHeight="1" x14ac:dyDescent="0.25">
      <c r="A20" s="13"/>
      <c r="B20" s="14"/>
      <c r="C20" s="14"/>
      <c r="D20" s="13"/>
      <c r="E20" s="13"/>
      <c r="F20" s="13"/>
      <c r="G20" s="15" t="str">
        <f t="shared" si="1"/>
        <v/>
      </c>
      <c r="H20" s="15" t="str">
        <f t="shared" si="2"/>
        <v/>
      </c>
      <c r="I20" s="16"/>
      <c r="J20" s="17" t="str">
        <f t="shared" ca="1" si="3"/>
        <v/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30" customHeight="1" x14ac:dyDescent="0.25">
      <c r="A21" s="13"/>
      <c r="B21" s="14"/>
      <c r="C21" s="14"/>
      <c r="D21" s="13"/>
      <c r="E21" s="13"/>
      <c r="F21" s="13"/>
      <c r="G21" s="15" t="str">
        <f t="shared" si="1"/>
        <v/>
      </c>
      <c r="H21" s="15" t="str">
        <f t="shared" si="2"/>
        <v/>
      </c>
      <c r="I21" s="16"/>
      <c r="J21" s="17" t="str">
        <f t="shared" ca="1" si="3"/>
        <v/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ht="30" customHeight="1" x14ac:dyDescent="0.25">
      <c r="A22" s="13"/>
      <c r="B22" s="14"/>
      <c r="C22" s="14"/>
      <c r="D22" s="13"/>
      <c r="E22" s="13"/>
      <c r="F22" s="13"/>
      <c r="G22" s="15" t="str">
        <f t="shared" si="1"/>
        <v/>
      </c>
      <c r="H22" s="15" t="str">
        <f t="shared" si="2"/>
        <v/>
      </c>
      <c r="I22" s="16"/>
      <c r="J22" s="17" t="str">
        <f t="shared" ca="1" si="3"/>
        <v/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4" spans="1:28" x14ac:dyDescent="0.25">
      <c r="B24" s="2" t="s">
        <v>53</v>
      </c>
    </row>
  </sheetData>
  <conditionalFormatting sqref="J7:J22">
    <cfRule type="expression" dxfId="8" priority="4">
      <formula>J7="Atrasada"</formula>
    </cfRule>
    <cfRule type="expression" dxfId="7" priority="5">
      <formula>J7="Concluída"</formula>
    </cfRule>
  </conditionalFormatting>
  <conditionalFormatting sqref="K6:AB6">
    <cfRule type="expression" dxfId="6" priority="3">
      <formula>AND(TODAY()&gt;=K$6,TODAY()&lt;K$6+7)</formula>
    </cfRule>
  </conditionalFormatting>
  <conditionalFormatting sqref="K7:AB22">
    <cfRule type="expression" dxfId="5" priority="1" stopIfTrue="1">
      <formula>AND(AND($G7&lt;&gt;"",K$6&lt;=$H7,K$6+6&gt;=$G7),$I7&gt;=1)</formula>
    </cfRule>
    <cfRule type="expression" dxfId="4" priority="2">
      <formula>AND($G7&lt;&gt;"",K$6&lt;=$H7,K$6+6&gt;=$G7)</formula>
    </cfRule>
  </conditionalFormatting>
  <dataValidations count="2">
    <dataValidation type="decimal" allowBlank="1" errorTitle="% concluído" error="Use um percentual entre 0% e 100%." sqref="I7:I22" xr:uid="{00000000-0002-0000-0100-000000000000}">
      <formula1>0</formula1>
      <formula2>1</formula2>
    </dataValidation>
    <dataValidation type="whole" operator="greaterThanOrEqual" allowBlank="1" errorTitle="Duração" error="A duração é em dias úteis, no mínimo 1." sqref="F7:F22" xr:uid="{00000000-0002-0000-0100-000001000000}">
      <formula1>1</formula1>
    </dataValidation>
  </dataValidation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0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8" customWidth="1"/>
    <col min="2" max="2" width="11" customWidth="1"/>
    <col min="3" max="3" width="28" customWidth="1"/>
    <col min="4" max="5" width="13" customWidth="1"/>
    <col min="6" max="6" width="12" customWidth="1"/>
    <col min="7" max="7" width="11" customWidth="1"/>
    <col min="8" max="8" width="20" customWidth="1"/>
    <col min="9" max="9" width="44" customWidth="1"/>
  </cols>
  <sheetData>
    <row r="1" spans="1:9" ht="21" x14ac:dyDescent="0.35">
      <c r="A1" s="1" t="s">
        <v>73</v>
      </c>
    </row>
    <row r="2" spans="1:9" x14ac:dyDescent="0.25">
      <c r="A2" s="2" t="s">
        <v>74</v>
      </c>
    </row>
    <row r="4" spans="1:9" ht="32.1" customHeight="1" x14ac:dyDescent="0.25">
      <c r="A4" s="11" t="s">
        <v>75</v>
      </c>
      <c r="B4" s="11" t="s">
        <v>76</v>
      </c>
      <c r="C4" s="11" t="s">
        <v>25</v>
      </c>
      <c r="D4" s="11" t="s">
        <v>77</v>
      </c>
      <c r="E4" s="11" t="s">
        <v>78</v>
      </c>
      <c r="F4" s="11" t="s">
        <v>79</v>
      </c>
      <c r="G4" s="11" t="s">
        <v>80</v>
      </c>
      <c r="H4" s="11" t="s">
        <v>32</v>
      </c>
      <c r="I4" s="11" t="s">
        <v>81</v>
      </c>
    </row>
    <row r="5" spans="1:9" ht="30" customHeight="1" x14ac:dyDescent="0.25">
      <c r="A5" s="14" t="s">
        <v>82</v>
      </c>
      <c r="B5" s="13">
        <v>7</v>
      </c>
      <c r="C5" s="18" t="str">
        <f>IF(B5="","",IFERROR(INDEX(Cronograma!$B$7:$B$22,MATCH(B5,Cronograma!$A$7:$A$22,0)),"ID não encontrado"))</f>
        <v>Revestimentos (pisos e azulejos)</v>
      </c>
      <c r="D5" s="13">
        <v>45</v>
      </c>
      <c r="E5" s="15">
        <f>IF(B5="","",IFERROR(INDEX(Cronograma!$G$7:$G$22,MATCH(B5,Cronograma!$A$7:$A$22,0)),""))</f>
        <v>46401</v>
      </c>
      <c r="F5" s="15">
        <f t="shared" ref="F5:F20" si="0">IF(OR(E5="",D5=""),"",E5-D5)</f>
        <v>46356</v>
      </c>
      <c r="G5" s="13" t="s">
        <v>83</v>
      </c>
      <c r="H5" s="17" t="str">
        <f t="shared" ref="H5:H20" ca="1" si="1">IF(F5="","",IF(G5="Sim","Comprado",IF(TODAY()&gt;F5,"Atrasado: comprar já",IF(TODAY()&gt;=F5-7,"Comprar esta semana","No prazo"))))</f>
        <v>No prazo</v>
      </c>
      <c r="I5" s="14" t="s">
        <v>84</v>
      </c>
    </row>
    <row r="6" spans="1:9" ht="30" customHeight="1" x14ac:dyDescent="0.25">
      <c r="A6" s="14" t="s">
        <v>85</v>
      </c>
      <c r="B6" s="13">
        <v>4</v>
      </c>
      <c r="C6" s="18" t="str">
        <f>IF(B6="","",IFERROR(INDEX(Cronograma!$B$7:$B$22,MATCH(B6,Cronograma!$A$7:$A$22,0)),"ID não encontrado"))</f>
        <v>Infraestrutura elétrica e hidráulica</v>
      </c>
      <c r="D6" s="13">
        <v>0</v>
      </c>
      <c r="E6" s="15">
        <f>IF(B6="","",IFERROR(INDEX(Cronograma!$G$7:$G$22,MATCH(B6,Cronograma!$A$7:$A$22,0)),""))</f>
        <v>46367</v>
      </c>
      <c r="F6" s="15">
        <f t="shared" si="0"/>
        <v>46367</v>
      </c>
      <c r="G6" s="13" t="s">
        <v>83</v>
      </c>
      <c r="H6" s="17" t="str">
        <f t="shared" ca="1" si="1"/>
        <v>No prazo</v>
      </c>
      <c r="I6" s="14" t="s">
        <v>86</v>
      </c>
    </row>
    <row r="7" spans="1:9" ht="30" customHeight="1" x14ac:dyDescent="0.25">
      <c r="A7" s="14" t="s">
        <v>87</v>
      </c>
      <c r="B7" s="13">
        <v>8</v>
      </c>
      <c r="C7" s="18" t="str">
        <f>IF(B7="","",IFERROR(INDEX(Cronograma!$B$7:$B$22,MATCH(B7,Cronograma!$A$7:$A$22,0)),"ID não encontrado"))</f>
        <v>Pintura e marcenaria</v>
      </c>
      <c r="D7" s="13">
        <v>90</v>
      </c>
      <c r="E7" s="15">
        <f>IF(B7="","",IFERROR(INDEX(Cronograma!$G$7:$G$22,MATCH(B7,Cronograma!$A$7:$A$22,0)),""))</f>
        <v>46423</v>
      </c>
      <c r="F7" s="15">
        <f t="shared" si="0"/>
        <v>46333</v>
      </c>
      <c r="G7" s="13" t="s">
        <v>83</v>
      </c>
      <c r="H7" s="17" t="str">
        <f t="shared" ca="1" si="1"/>
        <v>Comprar esta semana</v>
      </c>
      <c r="I7" s="14" t="s">
        <v>88</v>
      </c>
    </row>
    <row r="8" spans="1:9" ht="30" customHeight="1" x14ac:dyDescent="0.25">
      <c r="A8" s="14" t="s">
        <v>89</v>
      </c>
      <c r="B8" s="13">
        <v>8</v>
      </c>
      <c r="C8" s="18" t="str">
        <f>IF(B8="","",IFERROR(INDEX(Cronograma!$B$7:$B$22,MATCH(B8,Cronograma!$A$7:$A$22,0)),"ID não encontrado"))</f>
        <v>Pintura e marcenaria</v>
      </c>
      <c r="D8" s="13">
        <v>40</v>
      </c>
      <c r="E8" s="15">
        <f>IF(B8="","",IFERROR(INDEX(Cronograma!$G$7:$G$22,MATCH(B8,Cronograma!$A$7:$A$22,0)),""))</f>
        <v>46423</v>
      </c>
      <c r="F8" s="15">
        <f t="shared" si="0"/>
        <v>46383</v>
      </c>
      <c r="G8" s="13" t="s">
        <v>83</v>
      </c>
      <c r="H8" s="17" t="str">
        <f t="shared" ca="1" si="1"/>
        <v>No prazo</v>
      </c>
      <c r="I8" s="14" t="s">
        <v>90</v>
      </c>
    </row>
    <row r="9" spans="1:9" ht="30" customHeight="1" x14ac:dyDescent="0.25">
      <c r="A9" s="14" t="s">
        <v>91</v>
      </c>
      <c r="B9" s="13">
        <v>9</v>
      </c>
      <c r="C9" s="18" t="str">
        <f>IF(B9="","",IFERROR(INDEX(Cronograma!$B$7:$B$22,MATCH(B9,Cronograma!$A$7:$A$22,0)),"ID não encontrado"))</f>
        <v>Metais, louças e acabamentos elétricos</v>
      </c>
      <c r="D9" s="13">
        <v>15</v>
      </c>
      <c r="E9" s="15">
        <f>IF(B9="","",IFERROR(INDEX(Cronograma!$G$7:$G$22,MATCH(B9,Cronograma!$A$7:$A$22,0)),""))</f>
        <v>46423</v>
      </c>
      <c r="F9" s="15">
        <f t="shared" si="0"/>
        <v>46408</v>
      </c>
      <c r="G9" s="13" t="s">
        <v>83</v>
      </c>
      <c r="H9" s="17" t="str">
        <f t="shared" ca="1" si="1"/>
        <v>No prazo</v>
      </c>
      <c r="I9" s="14" t="s">
        <v>92</v>
      </c>
    </row>
    <row r="10" spans="1:9" ht="30" customHeight="1" x14ac:dyDescent="0.25">
      <c r="A10" s="14"/>
      <c r="B10" s="13"/>
      <c r="C10" s="18" t="str">
        <f>IF(B10="","",IFERROR(INDEX(Cronograma!$B$7:$B$22,MATCH(B10,Cronograma!$A$7:$A$22,0)),"ID não encontrado"))</f>
        <v/>
      </c>
      <c r="D10" s="13"/>
      <c r="E10" s="15" t="str">
        <f>IF(B10="","",IFERROR(INDEX(Cronograma!$G$7:$G$22,MATCH(B10,Cronograma!$A$7:$A$22,0)),""))</f>
        <v/>
      </c>
      <c r="F10" s="15" t="str">
        <f t="shared" si="0"/>
        <v/>
      </c>
      <c r="G10" s="13"/>
      <c r="H10" s="17" t="str">
        <f t="shared" ca="1" si="1"/>
        <v/>
      </c>
      <c r="I10" s="14"/>
    </row>
    <row r="11" spans="1:9" ht="30" customHeight="1" x14ac:dyDescent="0.25">
      <c r="A11" s="14"/>
      <c r="B11" s="13"/>
      <c r="C11" s="18" t="str">
        <f>IF(B11="","",IFERROR(INDEX(Cronograma!$B$7:$B$22,MATCH(B11,Cronograma!$A$7:$A$22,0)),"ID não encontrado"))</f>
        <v/>
      </c>
      <c r="D11" s="13"/>
      <c r="E11" s="15" t="str">
        <f>IF(B11="","",IFERROR(INDEX(Cronograma!$G$7:$G$22,MATCH(B11,Cronograma!$A$7:$A$22,0)),""))</f>
        <v/>
      </c>
      <c r="F11" s="15" t="str">
        <f t="shared" si="0"/>
        <v/>
      </c>
      <c r="G11" s="13"/>
      <c r="H11" s="17" t="str">
        <f t="shared" ca="1" si="1"/>
        <v/>
      </c>
      <c r="I11" s="14"/>
    </row>
    <row r="12" spans="1:9" ht="30" customHeight="1" x14ac:dyDescent="0.25">
      <c r="A12" s="14"/>
      <c r="B12" s="13"/>
      <c r="C12" s="18" t="str">
        <f>IF(B12="","",IFERROR(INDEX(Cronograma!$B$7:$B$22,MATCH(B12,Cronograma!$A$7:$A$22,0)),"ID não encontrado"))</f>
        <v/>
      </c>
      <c r="D12" s="13"/>
      <c r="E12" s="15" t="str">
        <f>IF(B12="","",IFERROR(INDEX(Cronograma!$G$7:$G$22,MATCH(B12,Cronograma!$A$7:$A$22,0)),""))</f>
        <v/>
      </c>
      <c r="F12" s="15" t="str">
        <f t="shared" si="0"/>
        <v/>
      </c>
      <c r="G12" s="13"/>
      <c r="H12" s="17" t="str">
        <f t="shared" ca="1" si="1"/>
        <v/>
      </c>
      <c r="I12" s="14"/>
    </row>
    <row r="13" spans="1:9" ht="30" customHeight="1" x14ac:dyDescent="0.25">
      <c r="A13" s="14"/>
      <c r="B13" s="13"/>
      <c r="C13" s="18" t="str">
        <f>IF(B13="","",IFERROR(INDEX(Cronograma!$B$7:$B$22,MATCH(B13,Cronograma!$A$7:$A$22,0)),"ID não encontrado"))</f>
        <v/>
      </c>
      <c r="D13" s="13"/>
      <c r="E13" s="15" t="str">
        <f>IF(B13="","",IFERROR(INDEX(Cronograma!$G$7:$G$22,MATCH(B13,Cronograma!$A$7:$A$22,0)),""))</f>
        <v/>
      </c>
      <c r="F13" s="15" t="str">
        <f t="shared" si="0"/>
        <v/>
      </c>
      <c r="G13" s="13"/>
      <c r="H13" s="17" t="str">
        <f t="shared" ca="1" si="1"/>
        <v/>
      </c>
      <c r="I13" s="14"/>
    </row>
    <row r="14" spans="1:9" ht="30" customHeight="1" x14ac:dyDescent="0.25">
      <c r="A14" s="14"/>
      <c r="B14" s="13"/>
      <c r="C14" s="18" t="str">
        <f>IF(B14="","",IFERROR(INDEX(Cronograma!$B$7:$B$22,MATCH(B14,Cronograma!$A$7:$A$22,0)),"ID não encontrado"))</f>
        <v/>
      </c>
      <c r="D14" s="13"/>
      <c r="E14" s="15" t="str">
        <f>IF(B14="","",IFERROR(INDEX(Cronograma!$G$7:$G$22,MATCH(B14,Cronograma!$A$7:$A$22,0)),""))</f>
        <v/>
      </c>
      <c r="F14" s="15" t="str">
        <f t="shared" si="0"/>
        <v/>
      </c>
      <c r="G14" s="13"/>
      <c r="H14" s="17" t="str">
        <f t="shared" ca="1" si="1"/>
        <v/>
      </c>
      <c r="I14" s="14"/>
    </row>
    <row r="15" spans="1:9" ht="30" customHeight="1" x14ac:dyDescent="0.25">
      <c r="A15" s="14"/>
      <c r="B15" s="13"/>
      <c r="C15" s="18" t="str">
        <f>IF(B15="","",IFERROR(INDEX(Cronograma!$B$7:$B$22,MATCH(B15,Cronograma!$A$7:$A$22,0)),"ID não encontrado"))</f>
        <v/>
      </c>
      <c r="D15" s="13"/>
      <c r="E15" s="15" t="str">
        <f>IF(B15="","",IFERROR(INDEX(Cronograma!$G$7:$G$22,MATCH(B15,Cronograma!$A$7:$A$22,0)),""))</f>
        <v/>
      </c>
      <c r="F15" s="15" t="str">
        <f t="shared" si="0"/>
        <v/>
      </c>
      <c r="G15" s="13"/>
      <c r="H15" s="17" t="str">
        <f t="shared" ca="1" si="1"/>
        <v/>
      </c>
      <c r="I15" s="14"/>
    </row>
    <row r="16" spans="1:9" ht="30" customHeight="1" x14ac:dyDescent="0.25">
      <c r="A16" s="14"/>
      <c r="B16" s="13"/>
      <c r="C16" s="18" t="str">
        <f>IF(B16="","",IFERROR(INDEX(Cronograma!$B$7:$B$22,MATCH(B16,Cronograma!$A$7:$A$22,0)),"ID não encontrado"))</f>
        <v/>
      </c>
      <c r="D16" s="13"/>
      <c r="E16" s="15" t="str">
        <f>IF(B16="","",IFERROR(INDEX(Cronograma!$G$7:$G$22,MATCH(B16,Cronograma!$A$7:$A$22,0)),""))</f>
        <v/>
      </c>
      <c r="F16" s="15" t="str">
        <f t="shared" si="0"/>
        <v/>
      </c>
      <c r="G16" s="13"/>
      <c r="H16" s="17" t="str">
        <f t="shared" ca="1" si="1"/>
        <v/>
      </c>
      <c r="I16" s="14"/>
    </row>
    <row r="17" spans="1:9" ht="30" customHeight="1" x14ac:dyDescent="0.25">
      <c r="A17" s="14"/>
      <c r="B17" s="13"/>
      <c r="C17" s="18" t="str">
        <f>IF(B17="","",IFERROR(INDEX(Cronograma!$B$7:$B$22,MATCH(B17,Cronograma!$A$7:$A$22,0)),"ID não encontrado"))</f>
        <v/>
      </c>
      <c r="D17" s="13"/>
      <c r="E17" s="15" t="str">
        <f>IF(B17="","",IFERROR(INDEX(Cronograma!$G$7:$G$22,MATCH(B17,Cronograma!$A$7:$A$22,0)),""))</f>
        <v/>
      </c>
      <c r="F17" s="15" t="str">
        <f t="shared" si="0"/>
        <v/>
      </c>
      <c r="G17" s="13"/>
      <c r="H17" s="17" t="str">
        <f t="shared" ca="1" si="1"/>
        <v/>
      </c>
      <c r="I17" s="14"/>
    </row>
    <row r="18" spans="1:9" ht="30" customHeight="1" x14ac:dyDescent="0.25">
      <c r="A18" s="14"/>
      <c r="B18" s="13"/>
      <c r="C18" s="18" t="str">
        <f>IF(B18="","",IFERROR(INDEX(Cronograma!$B$7:$B$22,MATCH(B18,Cronograma!$A$7:$A$22,0)),"ID não encontrado"))</f>
        <v/>
      </c>
      <c r="D18" s="13"/>
      <c r="E18" s="15" t="str">
        <f>IF(B18="","",IFERROR(INDEX(Cronograma!$G$7:$G$22,MATCH(B18,Cronograma!$A$7:$A$22,0)),""))</f>
        <v/>
      </c>
      <c r="F18" s="15" t="str">
        <f t="shared" si="0"/>
        <v/>
      </c>
      <c r="G18" s="13"/>
      <c r="H18" s="17" t="str">
        <f t="shared" ca="1" si="1"/>
        <v/>
      </c>
      <c r="I18" s="14"/>
    </row>
    <row r="19" spans="1:9" ht="30" customHeight="1" x14ac:dyDescent="0.25">
      <c r="A19" s="14"/>
      <c r="B19" s="13"/>
      <c r="C19" s="18" t="str">
        <f>IF(B19="","",IFERROR(INDEX(Cronograma!$B$7:$B$22,MATCH(B19,Cronograma!$A$7:$A$22,0)),"ID não encontrado"))</f>
        <v/>
      </c>
      <c r="D19" s="13"/>
      <c r="E19" s="15" t="str">
        <f>IF(B19="","",IFERROR(INDEX(Cronograma!$G$7:$G$22,MATCH(B19,Cronograma!$A$7:$A$22,0)),""))</f>
        <v/>
      </c>
      <c r="F19" s="15" t="str">
        <f t="shared" si="0"/>
        <v/>
      </c>
      <c r="G19" s="13"/>
      <c r="H19" s="17" t="str">
        <f t="shared" ca="1" si="1"/>
        <v/>
      </c>
      <c r="I19" s="14"/>
    </row>
    <row r="20" spans="1:9" ht="30" customHeight="1" x14ac:dyDescent="0.25">
      <c r="A20" s="14"/>
      <c r="B20" s="13"/>
      <c r="C20" s="18" t="str">
        <f>IF(B20="","",IFERROR(INDEX(Cronograma!$B$7:$B$22,MATCH(B20,Cronograma!$A$7:$A$22,0)),"ID não encontrado"))</f>
        <v/>
      </c>
      <c r="D20" s="13"/>
      <c r="E20" s="15" t="str">
        <f>IF(B20="","",IFERROR(INDEX(Cronograma!$G$7:$G$22,MATCH(B20,Cronograma!$A$7:$A$22,0)),""))</f>
        <v/>
      </c>
      <c r="F20" s="15" t="str">
        <f t="shared" si="0"/>
        <v/>
      </c>
      <c r="G20" s="13"/>
      <c r="H20" s="17" t="str">
        <f t="shared" ca="1" si="1"/>
        <v/>
      </c>
      <c r="I20" s="14"/>
    </row>
  </sheetData>
  <conditionalFormatting sqref="H5:H20">
    <cfRule type="expression" dxfId="3" priority="1">
      <formula>LEFT(H5,8)="Atrasado"</formula>
    </cfRule>
    <cfRule type="expression" dxfId="2" priority="2">
      <formula>H5="Comprar esta semana"</formula>
    </cfRule>
    <cfRule type="expression" dxfId="1" priority="3">
      <formula>H5="Comprado"</formula>
    </cfRule>
  </conditionalFormatting>
  <dataValidations count="1">
    <dataValidation type="list" allowBlank="1" sqref="G5:G20" xr:uid="{00000000-0002-0000-0200-000000000000}">
      <formula1>"Sim,Não"</formula1>
    </dataValidation>
  </dataValidations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8" customWidth="1"/>
    <col min="2" max="2" width="13" customWidth="1"/>
    <col min="3" max="4" width="12" customWidth="1"/>
    <col min="5" max="5" width="9" customWidth="1"/>
    <col min="6" max="7" width="32" customWidth="1"/>
    <col min="8" max="8" width="30" customWidth="1"/>
  </cols>
  <sheetData>
    <row r="1" spans="1:8" ht="21" x14ac:dyDescent="0.35">
      <c r="A1" s="1" t="s">
        <v>93</v>
      </c>
    </row>
    <row r="2" spans="1:8" x14ac:dyDescent="0.25">
      <c r="A2" s="2" t="s">
        <v>94</v>
      </c>
    </row>
    <row r="4" spans="1:8" ht="32.1" customHeight="1" x14ac:dyDescent="0.25">
      <c r="A4" s="11" t="s">
        <v>95</v>
      </c>
      <c r="B4" s="11" t="s">
        <v>96</v>
      </c>
      <c r="C4" s="11" t="s">
        <v>97</v>
      </c>
      <c r="D4" s="11" t="s">
        <v>98</v>
      </c>
      <c r="E4" s="11" t="s">
        <v>99</v>
      </c>
      <c r="F4" s="11" t="s">
        <v>100</v>
      </c>
      <c r="G4" s="11" t="s">
        <v>101</v>
      </c>
      <c r="H4" s="11" t="s">
        <v>102</v>
      </c>
    </row>
    <row r="5" spans="1:8" ht="27.95" customHeight="1" x14ac:dyDescent="0.25">
      <c r="A5" s="17">
        <v>1</v>
      </c>
      <c r="B5" s="15">
        <f>Cronograma!K6</f>
        <v>46342</v>
      </c>
      <c r="C5" s="19">
        <f>SUM(Cálculo!B7:B22)/MAX(1,SUM(Cronograma!$F$7:$F$22))</f>
        <v>4.5977011494252873E-2</v>
      </c>
      <c r="D5" s="16">
        <v>0.06</v>
      </c>
      <c r="E5" s="20">
        <f t="shared" ref="E5:E22" si="0">IF(D5="","",D5-C5)</f>
        <v>1.4022988505747125E-2</v>
      </c>
      <c r="F5" s="14"/>
      <c r="G5" s="14"/>
      <c r="H5" s="14"/>
    </row>
    <row r="6" spans="1:8" ht="27.95" customHeight="1" x14ac:dyDescent="0.25">
      <c r="A6" s="17">
        <v>2</v>
      </c>
      <c r="B6" s="15">
        <f>Cronograma!L6</f>
        <v>46349</v>
      </c>
      <c r="C6" s="19">
        <f>SUM(Cálculo!C7:C22)/MAX(1,SUM(Cronograma!$F$7:$F$22))</f>
        <v>0.10344827586206896</v>
      </c>
      <c r="D6" s="16">
        <v>0.1</v>
      </c>
      <c r="E6" s="20">
        <f t="shared" si="0"/>
        <v>-3.4482758620689585E-3</v>
      </c>
      <c r="F6" s="14"/>
      <c r="G6" s="14"/>
      <c r="H6" s="14"/>
    </row>
    <row r="7" spans="1:8" ht="27.95" customHeight="1" x14ac:dyDescent="0.25">
      <c r="A7" s="17">
        <v>3</v>
      </c>
      <c r="B7" s="15">
        <f>Cronograma!M6</f>
        <v>46356</v>
      </c>
      <c r="C7" s="19">
        <f>SUM(Cálculo!D7:D22)/MAX(1,SUM(Cronograma!$F$7:$F$22))</f>
        <v>0.16091954022988506</v>
      </c>
      <c r="D7" s="16">
        <v>0.15</v>
      </c>
      <c r="E7" s="20">
        <f t="shared" si="0"/>
        <v>-1.0919540229885061E-2</v>
      </c>
      <c r="F7" s="14" t="s">
        <v>103</v>
      </c>
      <c r="G7" s="14" t="s">
        <v>104</v>
      </c>
      <c r="H7" s="14" t="s">
        <v>105</v>
      </c>
    </row>
    <row r="8" spans="1:8" ht="27.95" customHeight="1" x14ac:dyDescent="0.25">
      <c r="A8" s="17">
        <v>4</v>
      </c>
      <c r="B8" s="15">
        <f>Cronograma!N6</f>
        <v>46363</v>
      </c>
      <c r="C8" s="19">
        <f>SUM(Cálculo!E7:E22)/MAX(1,SUM(Cronograma!$F$7:$F$22))</f>
        <v>0.21839080459770116</v>
      </c>
      <c r="D8" s="16"/>
      <c r="E8" s="20" t="str">
        <f t="shared" si="0"/>
        <v/>
      </c>
      <c r="F8" s="14"/>
      <c r="G8" s="14"/>
      <c r="H8" s="14"/>
    </row>
    <row r="9" spans="1:8" ht="27.95" customHeight="1" x14ac:dyDescent="0.25">
      <c r="A9" s="17">
        <v>5</v>
      </c>
      <c r="B9" s="15">
        <f>Cronograma!O6</f>
        <v>46370</v>
      </c>
      <c r="C9" s="19">
        <f>SUM(Cálculo!F7:F22)/MAX(1,SUM(Cronograma!$F$7:$F$22))</f>
        <v>0.27586206896551724</v>
      </c>
      <c r="D9" s="16"/>
      <c r="E9" s="20" t="str">
        <f t="shared" si="0"/>
        <v/>
      </c>
      <c r="F9" s="14"/>
      <c r="G9" s="14"/>
      <c r="H9" s="14"/>
    </row>
    <row r="10" spans="1:8" ht="27.95" customHeight="1" x14ac:dyDescent="0.25">
      <c r="A10" s="17">
        <v>6</v>
      </c>
      <c r="B10" s="15">
        <f>Cronograma!P6</f>
        <v>46377</v>
      </c>
      <c r="C10" s="19">
        <f>SUM(Cálculo!G7:G22)/MAX(1,SUM(Cronograma!$F$7:$F$22))</f>
        <v>0.32183908045977011</v>
      </c>
      <c r="D10" s="16"/>
      <c r="E10" s="20" t="str">
        <f t="shared" si="0"/>
        <v/>
      </c>
      <c r="F10" s="14"/>
      <c r="G10" s="14"/>
      <c r="H10" s="14"/>
    </row>
    <row r="11" spans="1:8" ht="27.95" customHeight="1" x14ac:dyDescent="0.25">
      <c r="A11" s="17">
        <v>7</v>
      </c>
      <c r="B11" s="15">
        <f>Cronograma!Q6</f>
        <v>46384</v>
      </c>
      <c r="C11" s="19">
        <f>SUM(Cálculo!H7:H22)/MAX(1,SUM(Cronograma!$F$7:$F$22))</f>
        <v>0.41379310344827586</v>
      </c>
      <c r="D11" s="16"/>
      <c r="E11" s="20" t="str">
        <f t="shared" si="0"/>
        <v/>
      </c>
      <c r="F11" s="14"/>
      <c r="G11" s="14"/>
      <c r="H11" s="14"/>
    </row>
    <row r="12" spans="1:8" ht="27.95" customHeight="1" x14ac:dyDescent="0.25">
      <c r="A12" s="17">
        <v>8</v>
      </c>
      <c r="B12" s="15">
        <f>Cronograma!R6</f>
        <v>46391</v>
      </c>
      <c r="C12" s="19">
        <f>SUM(Cálculo!I7:I22)/MAX(1,SUM(Cronograma!$F$7:$F$22))</f>
        <v>0.4942528735632184</v>
      </c>
      <c r="D12" s="16"/>
      <c r="E12" s="20" t="str">
        <f t="shared" si="0"/>
        <v/>
      </c>
      <c r="F12" s="14"/>
      <c r="G12" s="14"/>
      <c r="H12" s="14"/>
    </row>
    <row r="13" spans="1:8" ht="27.95" customHeight="1" x14ac:dyDescent="0.25">
      <c r="A13" s="17">
        <v>9</v>
      </c>
      <c r="B13" s="15">
        <f>Cronograma!S6</f>
        <v>46398</v>
      </c>
      <c r="C13" s="19">
        <f>SUM(Cálculo!J7:J22)/MAX(1,SUM(Cronograma!$F$7:$F$22))</f>
        <v>0.55172413793103448</v>
      </c>
      <c r="D13" s="16"/>
      <c r="E13" s="20" t="str">
        <f t="shared" si="0"/>
        <v/>
      </c>
      <c r="F13" s="14"/>
      <c r="G13" s="14"/>
      <c r="H13" s="14"/>
    </row>
    <row r="14" spans="1:8" ht="27.95" customHeight="1" x14ac:dyDescent="0.25">
      <c r="A14" s="17">
        <v>10</v>
      </c>
      <c r="B14" s="15">
        <f>Cronograma!T6</f>
        <v>46405</v>
      </c>
      <c r="C14" s="19">
        <f>SUM(Cálculo!K7:K22)/MAX(1,SUM(Cronograma!$F$7:$F$22))</f>
        <v>0.60919540229885061</v>
      </c>
      <c r="D14" s="16"/>
      <c r="E14" s="20" t="str">
        <f t="shared" si="0"/>
        <v/>
      </c>
      <c r="F14" s="14"/>
      <c r="G14" s="14"/>
      <c r="H14" s="14"/>
    </row>
    <row r="15" spans="1:8" ht="27.95" customHeight="1" x14ac:dyDescent="0.25">
      <c r="A15" s="17">
        <v>11</v>
      </c>
      <c r="B15" s="15">
        <f>Cronograma!U6</f>
        <v>46412</v>
      </c>
      <c r="C15" s="19">
        <f>SUM(Cálculo!L7:L22)/MAX(1,SUM(Cronograma!$F$7:$F$22))</f>
        <v>0.66666666666666663</v>
      </c>
      <c r="D15" s="16"/>
      <c r="E15" s="20" t="str">
        <f t="shared" si="0"/>
        <v/>
      </c>
      <c r="F15" s="14"/>
      <c r="G15" s="14"/>
      <c r="H15" s="14"/>
    </row>
    <row r="16" spans="1:8" ht="27.95" customHeight="1" x14ac:dyDescent="0.25">
      <c r="A16" s="17">
        <v>12</v>
      </c>
      <c r="B16" s="15">
        <f>Cronograma!V6</f>
        <v>46419</v>
      </c>
      <c r="C16" s="19">
        <f>SUM(Cálculo!M7:M22)/MAX(1,SUM(Cronograma!$F$7:$F$22))</f>
        <v>0.73563218390804597</v>
      </c>
      <c r="D16" s="16"/>
      <c r="E16" s="20" t="str">
        <f t="shared" si="0"/>
        <v/>
      </c>
      <c r="F16" s="14"/>
      <c r="G16" s="14"/>
      <c r="H16" s="14"/>
    </row>
    <row r="17" spans="1:8" ht="27.95" customHeight="1" x14ac:dyDescent="0.25">
      <c r="A17" s="17">
        <v>13</v>
      </c>
      <c r="B17" s="15">
        <f>Cronograma!W6</f>
        <v>46426</v>
      </c>
      <c r="C17" s="19">
        <f>SUM(Cálculo!N7:N22)/MAX(1,SUM(Cronograma!$F$7:$F$22))</f>
        <v>0.7931034482758621</v>
      </c>
      <c r="D17" s="16"/>
      <c r="E17" s="20" t="str">
        <f t="shared" si="0"/>
        <v/>
      </c>
      <c r="F17" s="14"/>
      <c r="G17" s="14"/>
      <c r="H17" s="14"/>
    </row>
    <row r="18" spans="1:8" ht="27.95" customHeight="1" x14ac:dyDescent="0.25">
      <c r="A18" s="17">
        <v>14</v>
      </c>
      <c r="B18" s="15">
        <f>Cronograma!X6</f>
        <v>46433</v>
      </c>
      <c r="C18" s="19">
        <f>SUM(Cálculo!O7:O22)/MAX(1,SUM(Cronograma!$F$7:$F$22))</f>
        <v>0.85057471264367812</v>
      </c>
      <c r="D18" s="16"/>
      <c r="E18" s="20" t="str">
        <f t="shared" si="0"/>
        <v/>
      </c>
      <c r="F18" s="14"/>
      <c r="G18" s="14"/>
      <c r="H18" s="14"/>
    </row>
    <row r="19" spans="1:8" ht="27.95" customHeight="1" x14ac:dyDescent="0.25">
      <c r="A19" s="17">
        <v>15</v>
      </c>
      <c r="B19" s="15">
        <f>Cronograma!Y6</f>
        <v>46440</v>
      </c>
      <c r="C19" s="19">
        <f>SUM(Cálculo!P7:P22)/MAX(1,SUM(Cronograma!$F$7:$F$22))</f>
        <v>0.90804597701149425</v>
      </c>
      <c r="D19" s="16"/>
      <c r="E19" s="20" t="str">
        <f t="shared" si="0"/>
        <v/>
      </c>
      <c r="F19" s="14"/>
      <c r="G19" s="14"/>
      <c r="H19" s="14"/>
    </row>
    <row r="20" spans="1:8" ht="27.95" customHeight="1" x14ac:dyDescent="0.25">
      <c r="A20" s="17">
        <v>16</v>
      </c>
      <c r="B20" s="15">
        <f>Cronograma!Z6</f>
        <v>46447</v>
      </c>
      <c r="C20" s="19">
        <f>SUM(Cálculo!Q7:Q22)/MAX(1,SUM(Cronograma!$F$7:$F$22))</f>
        <v>0.96551724137931039</v>
      </c>
      <c r="D20" s="16"/>
      <c r="E20" s="20" t="str">
        <f t="shared" si="0"/>
        <v/>
      </c>
      <c r="F20" s="14"/>
      <c r="G20" s="14"/>
      <c r="H20" s="14"/>
    </row>
    <row r="21" spans="1:8" ht="27.95" customHeight="1" x14ac:dyDescent="0.25">
      <c r="A21" s="17">
        <v>17</v>
      </c>
      <c r="B21" s="15">
        <f>Cronograma!AA6</f>
        <v>46454</v>
      </c>
      <c r="C21" s="19">
        <f>SUM(Cálculo!R7:R22)/MAX(1,SUM(Cronograma!$F$7:$F$22))</f>
        <v>1</v>
      </c>
      <c r="D21" s="16"/>
      <c r="E21" s="20" t="str">
        <f t="shared" si="0"/>
        <v/>
      </c>
      <c r="F21" s="14"/>
      <c r="G21" s="14"/>
      <c r="H21" s="14"/>
    </row>
    <row r="22" spans="1:8" ht="27.95" customHeight="1" x14ac:dyDescent="0.25">
      <c r="A22" s="17">
        <v>18</v>
      </c>
      <c r="B22" s="15">
        <f>Cronograma!AB6</f>
        <v>46461</v>
      </c>
      <c r="C22" s="19">
        <f>SUM(Cálculo!S7:S22)/MAX(1,SUM(Cronograma!$F$7:$F$22))</f>
        <v>1</v>
      </c>
      <c r="D22" s="16"/>
      <c r="E22" s="20" t="str">
        <f t="shared" si="0"/>
        <v/>
      </c>
      <c r="F22" s="14"/>
      <c r="G22" s="14"/>
      <c r="H22" s="14"/>
    </row>
  </sheetData>
  <conditionalFormatting sqref="E5:E22">
    <cfRule type="expression" dxfId="0" priority="1">
      <formula>AND(E5&lt;&gt;"",E5&lt;-0.05)</formula>
    </cfRule>
  </conditionalFormatting>
  <dataValidations count="1">
    <dataValidation type="decimal" allowBlank="1" sqref="D5:D22" xr:uid="{00000000-0002-0000-0300-000000000000}">
      <formula1>0</formula1>
      <formula2>1</formula2>
    </dataValidation>
  </dataValidations>
  <pageMargins left="0.75" right="0.75" top="1" bottom="1" header="0.5" footer="0.5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0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" customWidth="1"/>
    <col min="2" max="2" width="42" customWidth="1"/>
  </cols>
  <sheetData>
    <row r="1" spans="1:2" x14ac:dyDescent="0.25">
      <c r="A1" s="21" t="s">
        <v>106</v>
      </c>
      <c r="B1" s="21" t="s">
        <v>107</v>
      </c>
    </row>
    <row r="2" spans="1:2" x14ac:dyDescent="0.25">
      <c r="A2" s="22">
        <v>46023</v>
      </c>
      <c r="B2" s="23" t="s">
        <v>108</v>
      </c>
    </row>
    <row r="3" spans="1:2" x14ac:dyDescent="0.25">
      <c r="A3" s="22">
        <v>46069</v>
      </c>
      <c r="B3" s="23" t="s">
        <v>109</v>
      </c>
    </row>
    <row r="4" spans="1:2" x14ac:dyDescent="0.25">
      <c r="A4" s="22">
        <v>46070</v>
      </c>
      <c r="B4" s="23" t="s">
        <v>109</v>
      </c>
    </row>
    <row r="5" spans="1:2" x14ac:dyDescent="0.25">
      <c r="A5" s="22">
        <v>46115</v>
      </c>
      <c r="B5" s="23" t="s">
        <v>110</v>
      </c>
    </row>
    <row r="6" spans="1:2" x14ac:dyDescent="0.25">
      <c r="A6" s="22">
        <v>46133</v>
      </c>
      <c r="B6" s="23" t="s">
        <v>111</v>
      </c>
    </row>
    <row r="7" spans="1:2" x14ac:dyDescent="0.25">
      <c r="A7" s="22">
        <v>46143</v>
      </c>
      <c r="B7" s="23" t="s">
        <v>112</v>
      </c>
    </row>
    <row r="8" spans="1:2" x14ac:dyDescent="0.25">
      <c r="A8" s="22">
        <v>46177</v>
      </c>
      <c r="B8" s="23" t="s">
        <v>113</v>
      </c>
    </row>
    <row r="9" spans="1:2" x14ac:dyDescent="0.25">
      <c r="A9" s="22">
        <v>46272</v>
      </c>
      <c r="B9" s="23" t="s">
        <v>114</v>
      </c>
    </row>
    <row r="10" spans="1:2" x14ac:dyDescent="0.25">
      <c r="A10" s="22">
        <v>46307</v>
      </c>
      <c r="B10" s="23" t="s">
        <v>115</v>
      </c>
    </row>
    <row r="11" spans="1:2" x14ac:dyDescent="0.25">
      <c r="A11" s="22">
        <v>46328</v>
      </c>
      <c r="B11" s="23" t="s">
        <v>116</v>
      </c>
    </row>
    <row r="12" spans="1:2" x14ac:dyDescent="0.25">
      <c r="A12" s="22">
        <v>46341</v>
      </c>
      <c r="B12" s="23" t="s">
        <v>117</v>
      </c>
    </row>
    <row r="13" spans="1:2" x14ac:dyDescent="0.25">
      <c r="A13" s="22">
        <v>46346</v>
      </c>
      <c r="B13" s="23" t="s">
        <v>118</v>
      </c>
    </row>
    <row r="14" spans="1:2" x14ac:dyDescent="0.25">
      <c r="A14" s="22">
        <v>46381</v>
      </c>
      <c r="B14" s="23" t="s">
        <v>119</v>
      </c>
    </row>
    <row r="15" spans="1:2" x14ac:dyDescent="0.25">
      <c r="A15" s="22">
        <v>46388</v>
      </c>
      <c r="B15" s="23" t="s">
        <v>108</v>
      </c>
    </row>
    <row r="16" spans="1:2" x14ac:dyDescent="0.25">
      <c r="A16" s="22">
        <v>46426</v>
      </c>
      <c r="B16" s="23" t="s">
        <v>109</v>
      </c>
    </row>
    <row r="17" spans="1:2" x14ac:dyDescent="0.25">
      <c r="A17" s="22">
        <v>46427</v>
      </c>
      <c r="B17" s="23" t="s">
        <v>109</v>
      </c>
    </row>
    <row r="18" spans="1:2" x14ac:dyDescent="0.25">
      <c r="A18" s="22">
        <v>46472</v>
      </c>
      <c r="B18" s="23" t="s">
        <v>110</v>
      </c>
    </row>
    <row r="19" spans="1:2" x14ac:dyDescent="0.25">
      <c r="A19" s="22">
        <v>46498</v>
      </c>
      <c r="B19" s="23" t="s">
        <v>111</v>
      </c>
    </row>
    <row r="20" spans="1:2" x14ac:dyDescent="0.25">
      <c r="A20" s="22">
        <v>46508</v>
      </c>
      <c r="B20" s="23" t="s">
        <v>112</v>
      </c>
    </row>
    <row r="21" spans="1:2" x14ac:dyDescent="0.25">
      <c r="A21" s="22">
        <v>46534</v>
      </c>
      <c r="B21" s="23" t="s">
        <v>113</v>
      </c>
    </row>
    <row r="22" spans="1:2" x14ac:dyDescent="0.25">
      <c r="A22" s="22">
        <v>46637</v>
      </c>
      <c r="B22" s="23" t="s">
        <v>114</v>
      </c>
    </row>
    <row r="23" spans="1:2" x14ac:dyDescent="0.25">
      <c r="A23" s="22">
        <v>46672</v>
      </c>
      <c r="B23" s="23" t="s">
        <v>115</v>
      </c>
    </row>
    <row r="24" spans="1:2" x14ac:dyDescent="0.25">
      <c r="A24" s="22">
        <v>46693</v>
      </c>
      <c r="B24" s="23" t="s">
        <v>116</v>
      </c>
    </row>
    <row r="25" spans="1:2" x14ac:dyDescent="0.25">
      <c r="A25" s="22">
        <v>46706</v>
      </c>
      <c r="B25" s="23" t="s">
        <v>117</v>
      </c>
    </row>
    <row r="26" spans="1:2" x14ac:dyDescent="0.25">
      <c r="A26" s="22">
        <v>46711</v>
      </c>
      <c r="B26" s="23" t="s">
        <v>118</v>
      </c>
    </row>
    <row r="27" spans="1:2" x14ac:dyDescent="0.25">
      <c r="A27" s="22">
        <v>46746</v>
      </c>
      <c r="B27" s="23" t="s">
        <v>119</v>
      </c>
    </row>
    <row r="28" spans="1:2" x14ac:dyDescent="0.25">
      <c r="A28" s="22"/>
      <c r="B28" s="23"/>
    </row>
    <row r="29" spans="1:2" x14ac:dyDescent="0.25">
      <c r="A29" s="22"/>
      <c r="B29" s="23"/>
    </row>
    <row r="30" spans="1:2" x14ac:dyDescent="0.25">
      <c r="A30" s="22"/>
      <c r="B30" s="23"/>
    </row>
    <row r="31" spans="1:2" x14ac:dyDescent="0.25">
      <c r="A31" s="22"/>
      <c r="B31" s="23"/>
    </row>
    <row r="32" spans="1:2" x14ac:dyDescent="0.25">
      <c r="A32" s="22"/>
      <c r="B32" s="23"/>
    </row>
    <row r="33" spans="1:2" x14ac:dyDescent="0.25">
      <c r="A33" s="22"/>
      <c r="B33" s="23"/>
    </row>
    <row r="34" spans="1:2" x14ac:dyDescent="0.25">
      <c r="A34" s="22"/>
      <c r="B34" s="23"/>
    </row>
    <row r="35" spans="1:2" x14ac:dyDescent="0.25">
      <c r="A35" s="22"/>
      <c r="B35" s="23"/>
    </row>
    <row r="36" spans="1:2" x14ac:dyDescent="0.25">
      <c r="A36" s="22"/>
      <c r="B36" s="23"/>
    </row>
    <row r="37" spans="1:2" x14ac:dyDescent="0.25">
      <c r="A37" s="22"/>
      <c r="B37" s="23"/>
    </row>
    <row r="38" spans="1:2" x14ac:dyDescent="0.25">
      <c r="A38" s="22"/>
      <c r="B38" s="23"/>
    </row>
    <row r="39" spans="1:2" x14ac:dyDescent="0.25">
      <c r="A39" s="22"/>
      <c r="B39" s="23"/>
    </row>
    <row r="40" spans="1:2" x14ac:dyDescent="0.25">
      <c r="A40" s="22"/>
      <c r="B40" s="23"/>
    </row>
    <row r="41" spans="1:2" x14ac:dyDescent="0.25">
      <c r="A41" s="22"/>
      <c r="B41" s="23"/>
    </row>
    <row r="42" spans="1:2" x14ac:dyDescent="0.25">
      <c r="A42" s="22"/>
      <c r="B42" s="23"/>
    </row>
    <row r="43" spans="1:2" x14ac:dyDescent="0.25">
      <c r="A43" s="22"/>
      <c r="B43" s="23"/>
    </row>
    <row r="44" spans="1:2" x14ac:dyDescent="0.25">
      <c r="A44" s="22"/>
      <c r="B44" s="23"/>
    </row>
    <row r="45" spans="1:2" x14ac:dyDescent="0.25">
      <c r="A45" s="22"/>
      <c r="B45" s="23"/>
    </row>
    <row r="46" spans="1:2" x14ac:dyDescent="0.25">
      <c r="A46" s="22"/>
      <c r="B46" s="23"/>
    </row>
    <row r="47" spans="1:2" x14ac:dyDescent="0.25">
      <c r="A47" s="22"/>
      <c r="B47" s="23"/>
    </row>
    <row r="48" spans="1:2" x14ac:dyDescent="0.25">
      <c r="A48" s="22"/>
      <c r="B48" s="23"/>
    </row>
    <row r="49" spans="1:2" x14ac:dyDescent="0.25">
      <c r="A49" s="22"/>
      <c r="B49" s="23"/>
    </row>
    <row r="50" spans="1:2" x14ac:dyDescent="0.25">
      <c r="A50" s="22"/>
      <c r="B50" s="23"/>
    </row>
    <row r="51" spans="1:2" x14ac:dyDescent="0.25">
      <c r="A51" s="22"/>
      <c r="B51" s="23"/>
    </row>
    <row r="52" spans="1:2" x14ac:dyDescent="0.25">
      <c r="A52" s="22"/>
      <c r="B52" s="23"/>
    </row>
    <row r="53" spans="1:2" x14ac:dyDescent="0.25">
      <c r="A53" s="22"/>
      <c r="B53" s="23"/>
    </row>
    <row r="54" spans="1:2" x14ac:dyDescent="0.25">
      <c r="A54" s="22"/>
      <c r="B54" s="23"/>
    </row>
    <row r="55" spans="1:2" x14ac:dyDescent="0.25">
      <c r="A55" s="22"/>
      <c r="B55" s="23"/>
    </row>
    <row r="56" spans="1:2" x14ac:dyDescent="0.25">
      <c r="A56" s="22"/>
      <c r="B56" s="23"/>
    </row>
    <row r="57" spans="1:2" x14ac:dyDescent="0.25">
      <c r="A57" s="22"/>
      <c r="B57" s="23"/>
    </row>
    <row r="58" spans="1:2" x14ac:dyDescent="0.25">
      <c r="A58" s="22"/>
      <c r="B58" s="23"/>
    </row>
    <row r="59" spans="1:2" x14ac:dyDescent="0.25">
      <c r="A59" s="22"/>
      <c r="B59" s="23"/>
    </row>
    <row r="60" spans="1:2" x14ac:dyDescent="0.25">
      <c r="A60" s="22"/>
      <c r="B60" s="23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2"/>
  <sheetViews>
    <sheetView workbookViewId="0"/>
  </sheetViews>
  <sheetFormatPr defaultRowHeight="15" x14ac:dyDescent="0.25"/>
  <sheetData>
    <row r="1" spans="1:19" x14ac:dyDescent="0.25">
      <c r="A1" t="s">
        <v>120</v>
      </c>
    </row>
    <row r="2" spans="1:19" x14ac:dyDescent="0.25">
      <c r="B2">
        <f>Cronograma!K6+4</f>
        <v>46346</v>
      </c>
      <c r="C2">
        <f>Cronograma!L6+4</f>
        <v>46353</v>
      </c>
      <c r="D2">
        <f>Cronograma!M6+4</f>
        <v>46360</v>
      </c>
      <c r="E2">
        <f>Cronograma!N6+4</f>
        <v>46367</v>
      </c>
      <c r="F2">
        <f>Cronograma!O6+4</f>
        <v>46374</v>
      </c>
      <c r="G2">
        <f>Cronograma!P6+4</f>
        <v>46381</v>
      </c>
      <c r="H2">
        <f>Cronograma!Q6+4</f>
        <v>46388</v>
      </c>
      <c r="I2">
        <f>Cronograma!R6+4</f>
        <v>46395</v>
      </c>
      <c r="J2">
        <f>Cronograma!S6+4</f>
        <v>46402</v>
      </c>
      <c r="K2">
        <f>Cronograma!T6+4</f>
        <v>46409</v>
      </c>
      <c r="L2">
        <f>Cronograma!U6+4</f>
        <v>46416</v>
      </c>
      <c r="M2">
        <f>Cronograma!V6+4</f>
        <v>46423</v>
      </c>
      <c r="N2">
        <f>Cronograma!W6+4</f>
        <v>46430</v>
      </c>
      <c r="O2">
        <f>Cronograma!X6+4</f>
        <v>46437</v>
      </c>
      <c r="P2">
        <f>Cronograma!Y6+4</f>
        <v>46444</v>
      </c>
      <c r="Q2">
        <f>Cronograma!Z6+4</f>
        <v>46451</v>
      </c>
      <c r="R2">
        <f>Cronograma!AA6+4</f>
        <v>46458</v>
      </c>
      <c r="S2">
        <f>Cronograma!AB6+4</f>
        <v>46465</v>
      </c>
    </row>
    <row r="7" spans="1:19" x14ac:dyDescent="0.25">
      <c r="B7">
        <f>IF(Cronograma!$B7="",0,MAX(0,MIN(Cronograma!$F7,NETWORKDAYS(Cronograma!$G7,B$2,Feriados))))</f>
        <v>4</v>
      </c>
      <c r="C7">
        <f>IF(Cronograma!$B7="",0,MAX(0,MIN(Cronograma!$F7,NETWORKDAYS(Cronograma!$G7,C$2,Feriados))))</f>
        <v>9</v>
      </c>
      <c r="D7">
        <f>IF(Cronograma!$B7="",0,MAX(0,MIN(Cronograma!$F7,NETWORKDAYS(Cronograma!$G7,D$2,Feriados))))</f>
        <v>10</v>
      </c>
      <c r="E7">
        <f>IF(Cronograma!$B7="",0,MAX(0,MIN(Cronograma!$F7,NETWORKDAYS(Cronograma!$G7,E$2,Feriados))))</f>
        <v>10</v>
      </c>
      <c r="F7">
        <f>IF(Cronograma!$B7="",0,MAX(0,MIN(Cronograma!$F7,NETWORKDAYS(Cronograma!$G7,F$2,Feriados))))</f>
        <v>10</v>
      </c>
      <c r="G7">
        <f>IF(Cronograma!$B7="",0,MAX(0,MIN(Cronograma!$F7,NETWORKDAYS(Cronograma!$G7,G$2,Feriados))))</f>
        <v>10</v>
      </c>
      <c r="H7">
        <f>IF(Cronograma!$B7="",0,MAX(0,MIN(Cronograma!$F7,NETWORKDAYS(Cronograma!$G7,H$2,Feriados))))</f>
        <v>10</v>
      </c>
      <c r="I7">
        <f>IF(Cronograma!$B7="",0,MAX(0,MIN(Cronograma!$F7,NETWORKDAYS(Cronograma!$G7,I$2,Feriados))))</f>
        <v>10</v>
      </c>
      <c r="J7">
        <f>IF(Cronograma!$B7="",0,MAX(0,MIN(Cronograma!$F7,NETWORKDAYS(Cronograma!$G7,J$2,Feriados))))</f>
        <v>10</v>
      </c>
      <c r="K7">
        <f>IF(Cronograma!$B7="",0,MAX(0,MIN(Cronograma!$F7,NETWORKDAYS(Cronograma!$G7,K$2,Feriados))))</f>
        <v>10</v>
      </c>
      <c r="L7">
        <f>IF(Cronograma!$B7="",0,MAX(0,MIN(Cronograma!$F7,NETWORKDAYS(Cronograma!$G7,L$2,Feriados))))</f>
        <v>10</v>
      </c>
      <c r="M7">
        <f>IF(Cronograma!$B7="",0,MAX(0,MIN(Cronograma!$F7,NETWORKDAYS(Cronograma!$G7,M$2,Feriados))))</f>
        <v>10</v>
      </c>
      <c r="N7">
        <f>IF(Cronograma!$B7="",0,MAX(0,MIN(Cronograma!$F7,NETWORKDAYS(Cronograma!$G7,N$2,Feriados))))</f>
        <v>10</v>
      </c>
      <c r="O7">
        <f>IF(Cronograma!$B7="",0,MAX(0,MIN(Cronograma!$F7,NETWORKDAYS(Cronograma!$G7,O$2,Feriados))))</f>
        <v>10</v>
      </c>
      <c r="P7">
        <f>IF(Cronograma!$B7="",0,MAX(0,MIN(Cronograma!$F7,NETWORKDAYS(Cronograma!$G7,P$2,Feriados))))</f>
        <v>10</v>
      </c>
      <c r="Q7">
        <f>IF(Cronograma!$B7="",0,MAX(0,MIN(Cronograma!$F7,NETWORKDAYS(Cronograma!$G7,Q$2,Feriados))))</f>
        <v>10</v>
      </c>
      <c r="R7">
        <f>IF(Cronograma!$B7="",0,MAX(0,MIN(Cronograma!$F7,NETWORKDAYS(Cronograma!$G7,R$2,Feriados))))</f>
        <v>10</v>
      </c>
      <c r="S7">
        <f>IF(Cronograma!$B7="",0,MAX(0,MIN(Cronograma!$F7,NETWORKDAYS(Cronograma!$G7,S$2,Feriados))))</f>
        <v>10</v>
      </c>
    </row>
    <row r="8" spans="1:19" x14ac:dyDescent="0.25">
      <c r="B8">
        <f>IF(Cronograma!$B8="",0,MAX(0,MIN(Cronograma!$F8,NETWORKDAYS(Cronograma!$G8,B$2,Feriados))))</f>
        <v>0</v>
      </c>
      <c r="C8">
        <f>IF(Cronograma!$B8="",0,MAX(0,MIN(Cronograma!$F8,NETWORKDAYS(Cronograma!$G8,C$2,Feriados))))</f>
        <v>0</v>
      </c>
      <c r="D8">
        <f>IF(Cronograma!$B8="",0,MAX(0,MIN(Cronograma!$F8,NETWORKDAYS(Cronograma!$G8,D$2,Feriados))))</f>
        <v>1</v>
      </c>
      <c r="E8">
        <f>IF(Cronograma!$B8="",0,MAX(0,MIN(Cronograma!$F8,NETWORKDAYS(Cronograma!$G8,E$2,Feriados))))</f>
        <v>1</v>
      </c>
      <c r="F8">
        <f>IF(Cronograma!$B8="",0,MAX(0,MIN(Cronograma!$F8,NETWORKDAYS(Cronograma!$G8,F$2,Feriados))))</f>
        <v>1</v>
      </c>
      <c r="G8">
        <f>IF(Cronograma!$B8="",0,MAX(0,MIN(Cronograma!$F8,NETWORKDAYS(Cronograma!$G8,G$2,Feriados))))</f>
        <v>1</v>
      </c>
      <c r="H8">
        <f>IF(Cronograma!$B8="",0,MAX(0,MIN(Cronograma!$F8,NETWORKDAYS(Cronograma!$G8,H$2,Feriados))))</f>
        <v>1</v>
      </c>
      <c r="I8">
        <f>IF(Cronograma!$B8="",0,MAX(0,MIN(Cronograma!$F8,NETWORKDAYS(Cronograma!$G8,I$2,Feriados))))</f>
        <v>1</v>
      </c>
      <c r="J8">
        <f>IF(Cronograma!$B8="",0,MAX(0,MIN(Cronograma!$F8,NETWORKDAYS(Cronograma!$G8,J$2,Feriados))))</f>
        <v>1</v>
      </c>
      <c r="K8">
        <f>IF(Cronograma!$B8="",0,MAX(0,MIN(Cronograma!$F8,NETWORKDAYS(Cronograma!$G8,K$2,Feriados))))</f>
        <v>1</v>
      </c>
      <c r="L8">
        <f>IF(Cronograma!$B8="",0,MAX(0,MIN(Cronograma!$F8,NETWORKDAYS(Cronograma!$G8,L$2,Feriados))))</f>
        <v>1</v>
      </c>
      <c r="M8">
        <f>IF(Cronograma!$B8="",0,MAX(0,MIN(Cronograma!$F8,NETWORKDAYS(Cronograma!$G8,M$2,Feriados))))</f>
        <v>1</v>
      </c>
      <c r="N8">
        <f>IF(Cronograma!$B8="",0,MAX(0,MIN(Cronograma!$F8,NETWORKDAYS(Cronograma!$G8,N$2,Feriados))))</f>
        <v>1</v>
      </c>
      <c r="O8">
        <f>IF(Cronograma!$B8="",0,MAX(0,MIN(Cronograma!$F8,NETWORKDAYS(Cronograma!$G8,O$2,Feriados))))</f>
        <v>1</v>
      </c>
      <c r="P8">
        <f>IF(Cronograma!$B8="",0,MAX(0,MIN(Cronograma!$F8,NETWORKDAYS(Cronograma!$G8,P$2,Feriados))))</f>
        <v>1</v>
      </c>
      <c r="Q8">
        <f>IF(Cronograma!$B8="",0,MAX(0,MIN(Cronograma!$F8,NETWORKDAYS(Cronograma!$G8,Q$2,Feriados))))</f>
        <v>1</v>
      </c>
      <c r="R8">
        <f>IF(Cronograma!$B8="",0,MAX(0,MIN(Cronograma!$F8,NETWORKDAYS(Cronograma!$G8,R$2,Feriados))))</f>
        <v>1</v>
      </c>
      <c r="S8">
        <f>IF(Cronograma!$B8="",0,MAX(0,MIN(Cronograma!$F8,NETWORKDAYS(Cronograma!$G8,S$2,Feriados))))</f>
        <v>1</v>
      </c>
    </row>
    <row r="9" spans="1:19" x14ac:dyDescent="0.25">
      <c r="B9">
        <f>IF(Cronograma!$B9="",0,MAX(0,MIN(Cronograma!$F9,NETWORKDAYS(Cronograma!$G9,B$2,Feriados))))</f>
        <v>0</v>
      </c>
      <c r="C9">
        <f>IF(Cronograma!$B9="",0,MAX(0,MIN(Cronograma!$F9,NETWORKDAYS(Cronograma!$G9,C$2,Feriados))))</f>
        <v>0</v>
      </c>
      <c r="D9">
        <f>IF(Cronograma!$B9="",0,MAX(0,MIN(Cronograma!$F9,NETWORKDAYS(Cronograma!$G9,D$2,Feriados))))</f>
        <v>3</v>
      </c>
      <c r="E9">
        <f>IF(Cronograma!$B9="",0,MAX(0,MIN(Cronograma!$F9,NETWORKDAYS(Cronograma!$G9,E$2,Feriados))))</f>
        <v>7</v>
      </c>
      <c r="F9">
        <f>IF(Cronograma!$B9="",0,MAX(0,MIN(Cronograma!$F9,NETWORKDAYS(Cronograma!$G9,F$2,Feriados))))</f>
        <v>7</v>
      </c>
      <c r="G9">
        <f>IF(Cronograma!$B9="",0,MAX(0,MIN(Cronograma!$F9,NETWORKDAYS(Cronograma!$G9,G$2,Feriados))))</f>
        <v>7</v>
      </c>
      <c r="H9">
        <f>IF(Cronograma!$B9="",0,MAX(0,MIN(Cronograma!$F9,NETWORKDAYS(Cronograma!$G9,H$2,Feriados))))</f>
        <v>7</v>
      </c>
      <c r="I9">
        <f>IF(Cronograma!$B9="",0,MAX(0,MIN(Cronograma!$F9,NETWORKDAYS(Cronograma!$G9,I$2,Feriados))))</f>
        <v>7</v>
      </c>
      <c r="J9">
        <f>IF(Cronograma!$B9="",0,MAX(0,MIN(Cronograma!$F9,NETWORKDAYS(Cronograma!$G9,J$2,Feriados))))</f>
        <v>7</v>
      </c>
      <c r="K9">
        <f>IF(Cronograma!$B9="",0,MAX(0,MIN(Cronograma!$F9,NETWORKDAYS(Cronograma!$G9,K$2,Feriados))))</f>
        <v>7</v>
      </c>
      <c r="L9">
        <f>IF(Cronograma!$B9="",0,MAX(0,MIN(Cronograma!$F9,NETWORKDAYS(Cronograma!$G9,L$2,Feriados))))</f>
        <v>7</v>
      </c>
      <c r="M9">
        <f>IF(Cronograma!$B9="",0,MAX(0,MIN(Cronograma!$F9,NETWORKDAYS(Cronograma!$G9,M$2,Feriados))))</f>
        <v>7</v>
      </c>
      <c r="N9">
        <f>IF(Cronograma!$B9="",0,MAX(0,MIN(Cronograma!$F9,NETWORKDAYS(Cronograma!$G9,N$2,Feriados))))</f>
        <v>7</v>
      </c>
      <c r="O9">
        <f>IF(Cronograma!$B9="",0,MAX(0,MIN(Cronograma!$F9,NETWORKDAYS(Cronograma!$G9,O$2,Feriados))))</f>
        <v>7</v>
      </c>
      <c r="P9">
        <f>IF(Cronograma!$B9="",0,MAX(0,MIN(Cronograma!$F9,NETWORKDAYS(Cronograma!$G9,P$2,Feriados))))</f>
        <v>7</v>
      </c>
      <c r="Q9">
        <f>IF(Cronograma!$B9="",0,MAX(0,MIN(Cronograma!$F9,NETWORKDAYS(Cronograma!$G9,Q$2,Feriados))))</f>
        <v>7</v>
      </c>
      <c r="R9">
        <f>IF(Cronograma!$B9="",0,MAX(0,MIN(Cronograma!$F9,NETWORKDAYS(Cronograma!$G9,R$2,Feriados))))</f>
        <v>7</v>
      </c>
      <c r="S9">
        <f>IF(Cronograma!$B9="",0,MAX(0,MIN(Cronograma!$F9,NETWORKDAYS(Cronograma!$G9,S$2,Feriados))))</f>
        <v>7</v>
      </c>
    </row>
    <row r="10" spans="1:19" x14ac:dyDescent="0.25">
      <c r="B10">
        <f>IF(Cronograma!$B10="",0,MAX(0,MIN(Cronograma!$F10,NETWORKDAYS(Cronograma!$G10,B$2,Feriados))))</f>
        <v>0</v>
      </c>
      <c r="C10">
        <f>IF(Cronograma!$B10="",0,MAX(0,MIN(Cronograma!$F10,NETWORKDAYS(Cronograma!$G10,C$2,Feriados))))</f>
        <v>0</v>
      </c>
      <c r="D10">
        <f>IF(Cronograma!$B10="",0,MAX(0,MIN(Cronograma!$F10,NETWORKDAYS(Cronograma!$G10,D$2,Feriados))))</f>
        <v>0</v>
      </c>
      <c r="E10">
        <f>IF(Cronograma!$B10="",0,MAX(0,MIN(Cronograma!$F10,NETWORKDAYS(Cronograma!$G10,E$2,Feriados))))</f>
        <v>1</v>
      </c>
      <c r="F10">
        <f>IF(Cronograma!$B10="",0,MAX(0,MIN(Cronograma!$F10,NETWORKDAYS(Cronograma!$G10,F$2,Feriados))))</f>
        <v>6</v>
      </c>
      <c r="G10">
        <f>IF(Cronograma!$B10="",0,MAX(0,MIN(Cronograma!$F10,NETWORKDAYS(Cronograma!$G10,G$2,Feriados))))</f>
        <v>10</v>
      </c>
      <c r="H10">
        <f>IF(Cronograma!$B10="",0,MAX(0,MIN(Cronograma!$F10,NETWORKDAYS(Cronograma!$G10,H$2,Feriados))))</f>
        <v>10</v>
      </c>
      <c r="I10">
        <f>IF(Cronograma!$B10="",0,MAX(0,MIN(Cronograma!$F10,NETWORKDAYS(Cronograma!$G10,I$2,Feriados))))</f>
        <v>10</v>
      </c>
      <c r="J10">
        <f>IF(Cronograma!$B10="",0,MAX(0,MIN(Cronograma!$F10,NETWORKDAYS(Cronograma!$G10,J$2,Feriados))))</f>
        <v>10</v>
      </c>
      <c r="K10">
        <f>IF(Cronograma!$B10="",0,MAX(0,MIN(Cronograma!$F10,NETWORKDAYS(Cronograma!$G10,K$2,Feriados))))</f>
        <v>10</v>
      </c>
      <c r="L10">
        <f>IF(Cronograma!$B10="",0,MAX(0,MIN(Cronograma!$F10,NETWORKDAYS(Cronograma!$G10,L$2,Feriados))))</f>
        <v>10</v>
      </c>
      <c r="M10">
        <f>IF(Cronograma!$B10="",0,MAX(0,MIN(Cronograma!$F10,NETWORKDAYS(Cronograma!$G10,M$2,Feriados))))</f>
        <v>10</v>
      </c>
      <c r="N10">
        <f>IF(Cronograma!$B10="",0,MAX(0,MIN(Cronograma!$F10,NETWORKDAYS(Cronograma!$G10,N$2,Feriados))))</f>
        <v>10</v>
      </c>
      <c r="O10">
        <f>IF(Cronograma!$B10="",0,MAX(0,MIN(Cronograma!$F10,NETWORKDAYS(Cronograma!$G10,O$2,Feriados))))</f>
        <v>10</v>
      </c>
      <c r="P10">
        <f>IF(Cronograma!$B10="",0,MAX(0,MIN(Cronograma!$F10,NETWORKDAYS(Cronograma!$G10,P$2,Feriados))))</f>
        <v>10</v>
      </c>
      <c r="Q10">
        <f>IF(Cronograma!$B10="",0,MAX(0,MIN(Cronograma!$F10,NETWORKDAYS(Cronograma!$G10,Q$2,Feriados))))</f>
        <v>10</v>
      </c>
      <c r="R10">
        <f>IF(Cronograma!$B10="",0,MAX(0,MIN(Cronograma!$F10,NETWORKDAYS(Cronograma!$G10,R$2,Feriados))))</f>
        <v>10</v>
      </c>
      <c r="S10">
        <f>IF(Cronograma!$B10="",0,MAX(0,MIN(Cronograma!$F10,NETWORKDAYS(Cronograma!$G10,S$2,Feriados))))</f>
        <v>10</v>
      </c>
    </row>
    <row r="11" spans="1:19" x14ac:dyDescent="0.25">
      <c r="B11">
        <f>IF(Cronograma!$B11="",0,MAX(0,MIN(Cronograma!$F11,NETWORKDAYS(Cronograma!$G11,B$2,Feriados))))</f>
        <v>0</v>
      </c>
      <c r="C11">
        <f>IF(Cronograma!$B11="",0,MAX(0,MIN(Cronograma!$F11,NETWORKDAYS(Cronograma!$G11,C$2,Feriados))))</f>
        <v>0</v>
      </c>
      <c r="D11">
        <f>IF(Cronograma!$B11="",0,MAX(0,MIN(Cronograma!$F11,NETWORKDAYS(Cronograma!$G11,D$2,Feriados))))</f>
        <v>0</v>
      </c>
      <c r="E11">
        <f>IF(Cronograma!$B11="",0,MAX(0,MIN(Cronograma!$F11,NETWORKDAYS(Cronograma!$G11,E$2,Feriados))))</f>
        <v>0</v>
      </c>
      <c r="F11">
        <f>IF(Cronograma!$B11="",0,MAX(0,MIN(Cronograma!$F11,NETWORKDAYS(Cronograma!$G11,F$2,Feriados))))</f>
        <v>0</v>
      </c>
      <c r="G11">
        <f>IF(Cronograma!$B11="",0,MAX(0,MIN(Cronograma!$F11,NETWORKDAYS(Cronograma!$G11,G$2,Feriados))))</f>
        <v>0</v>
      </c>
      <c r="H11">
        <f>IF(Cronograma!$B11="",0,MAX(0,MIN(Cronograma!$F11,NETWORKDAYS(Cronograma!$G11,H$2,Feriados))))</f>
        <v>4</v>
      </c>
      <c r="I11">
        <f>IF(Cronograma!$B11="",0,MAX(0,MIN(Cronograma!$F11,NETWORKDAYS(Cronograma!$G11,I$2,Feriados))))</f>
        <v>9</v>
      </c>
      <c r="J11">
        <f>IF(Cronograma!$B11="",0,MAX(0,MIN(Cronograma!$F11,NETWORKDAYS(Cronograma!$G11,J$2,Feriados))))</f>
        <v>12</v>
      </c>
      <c r="K11">
        <f>IF(Cronograma!$B11="",0,MAX(0,MIN(Cronograma!$F11,NETWORKDAYS(Cronograma!$G11,K$2,Feriados))))</f>
        <v>12</v>
      </c>
      <c r="L11">
        <f>IF(Cronograma!$B11="",0,MAX(0,MIN(Cronograma!$F11,NETWORKDAYS(Cronograma!$G11,L$2,Feriados))))</f>
        <v>12</v>
      </c>
      <c r="M11">
        <f>IF(Cronograma!$B11="",0,MAX(0,MIN(Cronograma!$F11,NETWORKDAYS(Cronograma!$G11,M$2,Feriados))))</f>
        <v>12</v>
      </c>
      <c r="N11">
        <f>IF(Cronograma!$B11="",0,MAX(0,MIN(Cronograma!$F11,NETWORKDAYS(Cronograma!$G11,N$2,Feriados))))</f>
        <v>12</v>
      </c>
      <c r="O11">
        <f>IF(Cronograma!$B11="",0,MAX(0,MIN(Cronograma!$F11,NETWORKDAYS(Cronograma!$G11,O$2,Feriados))))</f>
        <v>12</v>
      </c>
      <c r="P11">
        <f>IF(Cronograma!$B11="",0,MAX(0,MIN(Cronograma!$F11,NETWORKDAYS(Cronograma!$G11,P$2,Feriados))))</f>
        <v>12</v>
      </c>
      <c r="Q11">
        <f>IF(Cronograma!$B11="",0,MAX(0,MIN(Cronograma!$F11,NETWORKDAYS(Cronograma!$G11,Q$2,Feriados))))</f>
        <v>12</v>
      </c>
      <c r="R11">
        <f>IF(Cronograma!$B11="",0,MAX(0,MIN(Cronograma!$F11,NETWORKDAYS(Cronograma!$G11,R$2,Feriados))))</f>
        <v>12</v>
      </c>
      <c r="S11">
        <f>IF(Cronograma!$B11="",0,MAX(0,MIN(Cronograma!$F11,NETWORKDAYS(Cronograma!$G11,S$2,Feriados))))</f>
        <v>12</v>
      </c>
    </row>
    <row r="12" spans="1:19" x14ac:dyDescent="0.25">
      <c r="B12">
        <f>IF(Cronograma!$B12="",0,MAX(0,MIN(Cronograma!$F12,NETWORKDAYS(Cronograma!$G12,B$2,Feriados))))</f>
        <v>0</v>
      </c>
      <c r="C12">
        <f>IF(Cronograma!$B12="",0,MAX(0,MIN(Cronograma!$F12,NETWORKDAYS(Cronograma!$G12,C$2,Feriados))))</f>
        <v>0</v>
      </c>
      <c r="D12">
        <f>IF(Cronograma!$B12="",0,MAX(0,MIN(Cronograma!$F12,NETWORKDAYS(Cronograma!$G12,D$2,Feriados))))</f>
        <v>0</v>
      </c>
      <c r="E12">
        <f>IF(Cronograma!$B12="",0,MAX(0,MIN(Cronograma!$F12,NETWORKDAYS(Cronograma!$G12,E$2,Feriados))))</f>
        <v>0</v>
      </c>
      <c r="F12">
        <f>IF(Cronograma!$B12="",0,MAX(0,MIN(Cronograma!$F12,NETWORKDAYS(Cronograma!$G12,F$2,Feriados))))</f>
        <v>0</v>
      </c>
      <c r="G12">
        <f>IF(Cronograma!$B12="",0,MAX(0,MIN(Cronograma!$F12,NETWORKDAYS(Cronograma!$G12,G$2,Feriados))))</f>
        <v>0</v>
      </c>
      <c r="H12">
        <f>IF(Cronograma!$B12="",0,MAX(0,MIN(Cronograma!$F12,NETWORKDAYS(Cronograma!$G12,H$2,Feriados))))</f>
        <v>4</v>
      </c>
      <c r="I12">
        <f>IF(Cronograma!$B12="",0,MAX(0,MIN(Cronograma!$F12,NETWORKDAYS(Cronograma!$G12,I$2,Feriados))))</f>
        <v>6</v>
      </c>
      <c r="J12">
        <f>IF(Cronograma!$B12="",0,MAX(0,MIN(Cronograma!$F12,NETWORKDAYS(Cronograma!$G12,J$2,Feriados))))</f>
        <v>6</v>
      </c>
      <c r="K12">
        <f>IF(Cronograma!$B12="",0,MAX(0,MIN(Cronograma!$F12,NETWORKDAYS(Cronograma!$G12,K$2,Feriados))))</f>
        <v>6</v>
      </c>
      <c r="L12">
        <f>IF(Cronograma!$B12="",0,MAX(0,MIN(Cronograma!$F12,NETWORKDAYS(Cronograma!$G12,L$2,Feriados))))</f>
        <v>6</v>
      </c>
      <c r="M12">
        <f>IF(Cronograma!$B12="",0,MAX(0,MIN(Cronograma!$F12,NETWORKDAYS(Cronograma!$G12,M$2,Feriados))))</f>
        <v>6</v>
      </c>
      <c r="N12">
        <f>IF(Cronograma!$B12="",0,MAX(0,MIN(Cronograma!$F12,NETWORKDAYS(Cronograma!$G12,N$2,Feriados))))</f>
        <v>6</v>
      </c>
      <c r="O12">
        <f>IF(Cronograma!$B12="",0,MAX(0,MIN(Cronograma!$F12,NETWORKDAYS(Cronograma!$G12,O$2,Feriados))))</f>
        <v>6</v>
      </c>
      <c r="P12">
        <f>IF(Cronograma!$B12="",0,MAX(0,MIN(Cronograma!$F12,NETWORKDAYS(Cronograma!$G12,P$2,Feriados))))</f>
        <v>6</v>
      </c>
      <c r="Q12">
        <f>IF(Cronograma!$B12="",0,MAX(0,MIN(Cronograma!$F12,NETWORKDAYS(Cronograma!$G12,Q$2,Feriados))))</f>
        <v>6</v>
      </c>
      <c r="R12">
        <f>IF(Cronograma!$B12="",0,MAX(0,MIN(Cronograma!$F12,NETWORKDAYS(Cronograma!$G12,R$2,Feriados))))</f>
        <v>6</v>
      </c>
      <c r="S12">
        <f>IF(Cronograma!$B12="",0,MAX(0,MIN(Cronograma!$F12,NETWORKDAYS(Cronograma!$G12,S$2,Feriados))))</f>
        <v>6</v>
      </c>
    </row>
    <row r="13" spans="1:19" x14ac:dyDescent="0.25">
      <c r="B13">
        <f>IF(Cronograma!$B13="",0,MAX(0,MIN(Cronograma!$F13,NETWORKDAYS(Cronograma!$G13,B$2,Feriados))))</f>
        <v>0</v>
      </c>
      <c r="C13">
        <f>IF(Cronograma!$B13="",0,MAX(0,MIN(Cronograma!$F13,NETWORKDAYS(Cronograma!$G13,C$2,Feriados))))</f>
        <v>0</v>
      </c>
      <c r="D13">
        <f>IF(Cronograma!$B13="",0,MAX(0,MIN(Cronograma!$F13,NETWORKDAYS(Cronograma!$G13,D$2,Feriados))))</f>
        <v>0</v>
      </c>
      <c r="E13">
        <f>IF(Cronograma!$B13="",0,MAX(0,MIN(Cronograma!$F13,NETWORKDAYS(Cronograma!$G13,E$2,Feriados))))</f>
        <v>0</v>
      </c>
      <c r="F13">
        <f>IF(Cronograma!$B13="",0,MAX(0,MIN(Cronograma!$F13,NETWORKDAYS(Cronograma!$G13,F$2,Feriados))))</f>
        <v>0</v>
      </c>
      <c r="G13">
        <f>IF(Cronograma!$B13="",0,MAX(0,MIN(Cronograma!$F13,NETWORKDAYS(Cronograma!$G13,G$2,Feriados))))</f>
        <v>0</v>
      </c>
      <c r="H13">
        <f>IF(Cronograma!$B13="",0,MAX(0,MIN(Cronograma!$F13,NETWORKDAYS(Cronograma!$G13,H$2,Feriados))))</f>
        <v>0</v>
      </c>
      <c r="I13">
        <f>IF(Cronograma!$B13="",0,MAX(0,MIN(Cronograma!$F13,NETWORKDAYS(Cronograma!$G13,I$2,Feriados))))</f>
        <v>0</v>
      </c>
      <c r="J13">
        <f>IF(Cronograma!$B13="",0,MAX(0,MIN(Cronograma!$F13,NETWORKDAYS(Cronograma!$G13,J$2,Feriados))))</f>
        <v>2</v>
      </c>
      <c r="K13">
        <f>IF(Cronograma!$B13="",0,MAX(0,MIN(Cronograma!$F13,NETWORKDAYS(Cronograma!$G13,K$2,Feriados))))</f>
        <v>7</v>
      </c>
      <c r="L13">
        <f>IF(Cronograma!$B13="",0,MAX(0,MIN(Cronograma!$F13,NETWORKDAYS(Cronograma!$G13,L$2,Feriados))))</f>
        <v>12</v>
      </c>
      <c r="M13">
        <f>IF(Cronograma!$B13="",0,MAX(0,MIN(Cronograma!$F13,NETWORKDAYS(Cronograma!$G13,M$2,Feriados))))</f>
        <v>16</v>
      </c>
      <c r="N13">
        <f>IF(Cronograma!$B13="",0,MAX(0,MIN(Cronograma!$F13,NETWORKDAYS(Cronograma!$G13,N$2,Feriados))))</f>
        <v>16</v>
      </c>
      <c r="O13">
        <f>IF(Cronograma!$B13="",0,MAX(0,MIN(Cronograma!$F13,NETWORKDAYS(Cronograma!$G13,O$2,Feriados))))</f>
        <v>16</v>
      </c>
      <c r="P13">
        <f>IF(Cronograma!$B13="",0,MAX(0,MIN(Cronograma!$F13,NETWORKDAYS(Cronograma!$G13,P$2,Feriados))))</f>
        <v>16</v>
      </c>
      <c r="Q13">
        <f>IF(Cronograma!$B13="",0,MAX(0,MIN(Cronograma!$F13,NETWORKDAYS(Cronograma!$G13,Q$2,Feriados))))</f>
        <v>16</v>
      </c>
      <c r="R13">
        <f>IF(Cronograma!$B13="",0,MAX(0,MIN(Cronograma!$F13,NETWORKDAYS(Cronograma!$G13,R$2,Feriados))))</f>
        <v>16</v>
      </c>
      <c r="S13">
        <f>IF(Cronograma!$B13="",0,MAX(0,MIN(Cronograma!$F13,NETWORKDAYS(Cronograma!$G13,S$2,Feriados))))</f>
        <v>16</v>
      </c>
    </row>
    <row r="14" spans="1:19" x14ac:dyDescent="0.25">
      <c r="B14">
        <f>IF(Cronograma!$B14="",0,MAX(0,MIN(Cronograma!$F14,NETWORKDAYS(Cronograma!$G14,B$2,Feriados))))</f>
        <v>0</v>
      </c>
      <c r="C14">
        <f>IF(Cronograma!$B14="",0,MAX(0,MIN(Cronograma!$F14,NETWORKDAYS(Cronograma!$G14,C$2,Feriados))))</f>
        <v>0</v>
      </c>
      <c r="D14">
        <f>IF(Cronograma!$B14="",0,MAX(0,MIN(Cronograma!$F14,NETWORKDAYS(Cronograma!$G14,D$2,Feriados))))</f>
        <v>0</v>
      </c>
      <c r="E14">
        <f>IF(Cronograma!$B14="",0,MAX(0,MIN(Cronograma!$F14,NETWORKDAYS(Cronograma!$G14,E$2,Feriados))))</f>
        <v>0</v>
      </c>
      <c r="F14">
        <f>IF(Cronograma!$B14="",0,MAX(0,MIN(Cronograma!$F14,NETWORKDAYS(Cronograma!$G14,F$2,Feriados))))</f>
        <v>0</v>
      </c>
      <c r="G14">
        <f>IF(Cronograma!$B14="",0,MAX(0,MIN(Cronograma!$F14,NETWORKDAYS(Cronograma!$G14,G$2,Feriados))))</f>
        <v>0</v>
      </c>
      <c r="H14">
        <f>IF(Cronograma!$B14="",0,MAX(0,MIN(Cronograma!$F14,NETWORKDAYS(Cronograma!$G14,H$2,Feriados))))</f>
        <v>0</v>
      </c>
      <c r="I14">
        <f>IF(Cronograma!$B14="",0,MAX(0,MIN(Cronograma!$F14,NETWORKDAYS(Cronograma!$G14,I$2,Feriados))))</f>
        <v>0</v>
      </c>
      <c r="J14">
        <f>IF(Cronograma!$B14="",0,MAX(0,MIN(Cronograma!$F14,NETWORKDAYS(Cronograma!$G14,J$2,Feriados))))</f>
        <v>0</v>
      </c>
      <c r="K14">
        <f>IF(Cronograma!$B14="",0,MAX(0,MIN(Cronograma!$F14,NETWORKDAYS(Cronograma!$G14,K$2,Feriados))))</f>
        <v>0</v>
      </c>
      <c r="L14">
        <f>IF(Cronograma!$B14="",0,MAX(0,MIN(Cronograma!$F14,NETWORKDAYS(Cronograma!$G14,L$2,Feriados))))</f>
        <v>0</v>
      </c>
      <c r="M14">
        <f>IF(Cronograma!$B14="",0,MAX(0,MIN(Cronograma!$F14,NETWORKDAYS(Cronograma!$G14,M$2,Feriados))))</f>
        <v>1</v>
      </c>
      <c r="N14">
        <f>IF(Cronograma!$B14="",0,MAX(0,MIN(Cronograma!$F14,NETWORKDAYS(Cronograma!$G14,N$2,Feriados))))</f>
        <v>4</v>
      </c>
      <c r="O14">
        <f>IF(Cronograma!$B14="",0,MAX(0,MIN(Cronograma!$F14,NETWORKDAYS(Cronograma!$G14,O$2,Feriados))))</f>
        <v>9</v>
      </c>
      <c r="P14">
        <f>IF(Cronograma!$B14="",0,MAX(0,MIN(Cronograma!$F14,NETWORKDAYS(Cronograma!$G14,P$2,Feriados))))</f>
        <v>14</v>
      </c>
      <c r="Q14">
        <f>IF(Cronograma!$B14="",0,MAX(0,MIN(Cronograma!$F14,NETWORKDAYS(Cronograma!$G14,Q$2,Feriados))))</f>
        <v>19</v>
      </c>
      <c r="R14">
        <f>IF(Cronograma!$B14="",0,MAX(0,MIN(Cronograma!$F14,NETWORKDAYS(Cronograma!$G14,R$2,Feriados))))</f>
        <v>20</v>
      </c>
      <c r="S14">
        <f>IF(Cronograma!$B14="",0,MAX(0,MIN(Cronograma!$F14,NETWORKDAYS(Cronograma!$G14,S$2,Feriados))))</f>
        <v>20</v>
      </c>
    </row>
    <row r="15" spans="1:19" x14ac:dyDescent="0.25">
      <c r="B15">
        <f>IF(Cronograma!$B15="",0,MAX(0,MIN(Cronograma!$F15,NETWORKDAYS(Cronograma!$G15,B$2,Feriados))))</f>
        <v>0</v>
      </c>
      <c r="C15">
        <f>IF(Cronograma!$B15="",0,MAX(0,MIN(Cronograma!$F15,NETWORKDAYS(Cronograma!$G15,C$2,Feriados))))</f>
        <v>0</v>
      </c>
      <c r="D15">
        <f>IF(Cronograma!$B15="",0,MAX(0,MIN(Cronograma!$F15,NETWORKDAYS(Cronograma!$G15,D$2,Feriados))))</f>
        <v>0</v>
      </c>
      <c r="E15">
        <f>IF(Cronograma!$B15="",0,MAX(0,MIN(Cronograma!$F15,NETWORKDAYS(Cronograma!$G15,E$2,Feriados))))</f>
        <v>0</v>
      </c>
      <c r="F15">
        <f>IF(Cronograma!$B15="",0,MAX(0,MIN(Cronograma!$F15,NETWORKDAYS(Cronograma!$G15,F$2,Feriados))))</f>
        <v>0</v>
      </c>
      <c r="G15">
        <f>IF(Cronograma!$B15="",0,MAX(0,MIN(Cronograma!$F15,NETWORKDAYS(Cronograma!$G15,G$2,Feriados))))</f>
        <v>0</v>
      </c>
      <c r="H15">
        <f>IF(Cronograma!$B15="",0,MAX(0,MIN(Cronograma!$F15,NETWORKDAYS(Cronograma!$G15,H$2,Feriados))))</f>
        <v>0</v>
      </c>
      <c r="I15">
        <f>IF(Cronograma!$B15="",0,MAX(0,MIN(Cronograma!$F15,NETWORKDAYS(Cronograma!$G15,I$2,Feriados))))</f>
        <v>0</v>
      </c>
      <c r="J15">
        <f>IF(Cronograma!$B15="",0,MAX(0,MIN(Cronograma!$F15,NETWORKDAYS(Cronograma!$G15,J$2,Feriados))))</f>
        <v>0</v>
      </c>
      <c r="K15">
        <f>IF(Cronograma!$B15="",0,MAX(0,MIN(Cronograma!$F15,NETWORKDAYS(Cronograma!$G15,K$2,Feriados))))</f>
        <v>0</v>
      </c>
      <c r="L15">
        <f>IF(Cronograma!$B15="",0,MAX(0,MIN(Cronograma!$F15,NETWORKDAYS(Cronograma!$G15,L$2,Feriados))))</f>
        <v>0</v>
      </c>
      <c r="M15">
        <f>IF(Cronograma!$B15="",0,MAX(0,MIN(Cronograma!$F15,NETWORKDAYS(Cronograma!$G15,M$2,Feriados))))</f>
        <v>1</v>
      </c>
      <c r="N15">
        <f>IF(Cronograma!$B15="",0,MAX(0,MIN(Cronograma!$F15,NETWORKDAYS(Cronograma!$G15,N$2,Feriados))))</f>
        <v>3</v>
      </c>
      <c r="O15">
        <f>IF(Cronograma!$B15="",0,MAX(0,MIN(Cronograma!$F15,NETWORKDAYS(Cronograma!$G15,O$2,Feriados))))</f>
        <v>3</v>
      </c>
      <c r="P15">
        <f>IF(Cronograma!$B15="",0,MAX(0,MIN(Cronograma!$F15,NETWORKDAYS(Cronograma!$G15,P$2,Feriados))))</f>
        <v>3</v>
      </c>
      <c r="Q15">
        <f>IF(Cronograma!$B15="",0,MAX(0,MIN(Cronograma!$F15,NETWORKDAYS(Cronograma!$G15,Q$2,Feriados))))</f>
        <v>3</v>
      </c>
      <c r="R15">
        <f>IF(Cronograma!$B15="",0,MAX(0,MIN(Cronograma!$F15,NETWORKDAYS(Cronograma!$G15,R$2,Feriados))))</f>
        <v>3</v>
      </c>
      <c r="S15">
        <f>IF(Cronograma!$B15="",0,MAX(0,MIN(Cronograma!$F15,NETWORKDAYS(Cronograma!$G15,S$2,Feriados))))</f>
        <v>3</v>
      </c>
    </row>
    <row r="16" spans="1:19" x14ac:dyDescent="0.25">
      <c r="B16">
        <f>IF(Cronograma!$B16="",0,MAX(0,MIN(Cronograma!$F16,NETWORKDAYS(Cronograma!$G16,B$2,Feriados))))</f>
        <v>0</v>
      </c>
      <c r="C16">
        <f>IF(Cronograma!$B16="",0,MAX(0,MIN(Cronograma!$F16,NETWORKDAYS(Cronograma!$G16,C$2,Feriados))))</f>
        <v>0</v>
      </c>
      <c r="D16">
        <f>IF(Cronograma!$B16="",0,MAX(0,MIN(Cronograma!$F16,NETWORKDAYS(Cronograma!$G16,D$2,Feriados))))</f>
        <v>0</v>
      </c>
      <c r="E16">
        <f>IF(Cronograma!$B16="",0,MAX(0,MIN(Cronograma!$F16,NETWORKDAYS(Cronograma!$G16,E$2,Feriados))))</f>
        <v>0</v>
      </c>
      <c r="F16">
        <f>IF(Cronograma!$B16="",0,MAX(0,MIN(Cronograma!$F16,NETWORKDAYS(Cronograma!$G16,F$2,Feriados))))</f>
        <v>0</v>
      </c>
      <c r="G16">
        <f>IF(Cronograma!$B16="",0,MAX(0,MIN(Cronograma!$F16,NETWORKDAYS(Cronograma!$G16,G$2,Feriados))))</f>
        <v>0</v>
      </c>
      <c r="H16">
        <f>IF(Cronograma!$B16="",0,MAX(0,MIN(Cronograma!$F16,NETWORKDAYS(Cronograma!$G16,H$2,Feriados))))</f>
        <v>0</v>
      </c>
      <c r="I16">
        <f>IF(Cronograma!$B16="",0,MAX(0,MIN(Cronograma!$F16,NETWORKDAYS(Cronograma!$G16,I$2,Feriados))))</f>
        <v>0</v>
      </c>
      <c r="J16">
        <f>IF(Cronograma!$B16="",0,MAX(0,MIN(Cronograma!$F16,NETWORKDAYS(Cronograma!$G16,J$2,Feriados))))</f>
        <v>0</v>
      </c>
      <c r="K16">
        <f>IF(Cronograma!$B16="",0,MAX(0,MIN(Cronograma!$F16,NETWORKDAYS(Cronograma!$G16,K$2,Feriados))))</f>
        <v>0</v>
      </c>
      <c r="L16">
        <f>IF(Cronograma!$B16="",0,MAX(0,MIN(Cronograma!$F16,NETWORKDAYS(Cronograma!$G16,L$2,Feriados))))</f>
        <v>0</v>
      </c>
      <c r="M16">
        <f>IF(Cronograma!$B16="",0,MAX(0,MIN(Cronograma!$F16,NETWORKDAYS(Cronograma!$G16,M$2,Feriados))))</f>
        <v>0</v>
      </c>
      <c r="N16">
        <f>IF(Cronograma!$B16="",0,MAX(0,MIN(Cronograma!$F16,NETWORKDAYS(Cronograma!$G16,N$2,Feriados))))</f>
        <v>0</v>
      </c>
      <c r="O16">
        <f>IF(Cronograma!$B16="",0,MAX(0,MIN(Cronograma!$F16,NETWORKDAYS(Cronograma!$G16,O$2,Feriados))))</f>
        <v>0</v>
      </c>
      <c r="P16">
        <f>IF(Cronograma!$B16="",0,MAX(0,MIN(Cronograma!$F16,NETWORKDAYS(Cronograma!$G16,P$2,Feriados))))</f>
        <v>0</v>
      </c>
      <c r="Q16">
        <f>IF(Cronograma!$B16="",0,MAX(0,MIN(Cronograma!$F16,NETWORKDAYS(Cronograma!$G16,Q$2,Feriados))))</f>
        <v>0</v>
      </c>
      <c r="R16">
        <f>IF(Cronograma!$B16="",0,MAX(0,MIN(Cronograma!$F16,NETWORKDAYS(Cronograma!$G16,R$2,Feriados))))</f>
        <v>2</v>
      </c>
      <c r="S16">
        <f>IF(Cronograma!$B16="",0,MAX(0,MIN(Cronograma!$F16,NETWORKDAYS(Cronograma!$G16,S$2,Feriados))))</f>
        <v>2</v>
      </c>
    </row>
    <row r="17" spans="2:19" x14ac:dyDescent="0.25">
      <c r="B17">
        <f>IF(Cronograma!$B17="",0,MAX(0,MIN(Cronograma!$F17,NETWORKDAYS(Cronograma!$G17,B$2,Feriados))))</f>
        <v>0</v>
      </c>
      <c r="C17">
        <f>IF(Cronograma!$B17="",0,MAX(0,MIN(Cronograma!$F17,NETWORKDAYS(Cronograma!$G17,C$2,Feriados))))</f>
        <v>0</v>
      </c>
      <c r="D17">
        <f>IF(Cronograma!$B17="",0,MAX(0,MIN(Cronograma!$F17,NETWORKDAYS(Cronograma!$G17,D$2,Feriados))))</f>
        <v>0</v>
      </c>
      <c r="E17">
        <f>IF(Cronograma!$B17="",0,MAX(0,MIN(Cronograma!$F17,NETWORKDAYS(Cronograma!$G17,E$2,Feriados))))</f>
        <v>0</v>
      </c>
      <c r="F17">
        <f>IF(Cronograma!$B17="",0,MAX(0,MIN(Cronograma!$F17,NETWORKDAYS(Cronograma!$G17,F$2,Feriados))))</f>
        <v>0</v>
      </c>
      <c r="G17">
        <f>IF(Cronograma!$B17="",0,MAX(0,MIN(Cronograma!$F17,NETWORKDAYS(Cronograma!$G17,G$2,Feriados))))</f>
        <v>0</v>
      </c>
      <c r="H17">
        <f>IF(Cronograma!$B17="",0,MAX(0,MIN(Cronograma!$F17,NETWORKDAYS(Cronograma!$G17,H$2,Feriados))))</f>
        <v>0</v>
      </c>
      <c r="I17">
        <f>IF(Cronograma!$B17="",0,MAX(0,MIN(Cronograma!$F17,NETWORKDAYS(Cronograma!$G17,I$2,Feriados))))</f>
        <v>0</v>
      </c>
      <c r="J17">
        <f>IF(Cronograma!$B17="",0,MAX(0,MIN(Cronograma!$F17,NETWORKDAYS(Cronograma!$G17,J$2,Feriados))))</f>
        <v>0</v>
      </c>
      <c r="K17">
        <f>IF(Cronograma!$B17="",0,MAX(0,MIN(Cronograma!$F17,NETWORKDAYS(Cronograma!$G17,K$2,Feriados))))</f>
        <v>0</v>
      </c>
      <c r="L17">
        <f>IF(Cronograma!$B17="",0,MAX(0,MIN(Cronograma!$F17,NETWORKDAYS(Cronograma!$G17,L$2,Feriados))))</f>
        <v>0</v>
      </c>
      <c r="M17">
        <f>IF(Cronograma!$B17="",0,MAX(0,MIN(Cronograma!$F17,NETWORKDAYS(Cronograma!$G17,M$2,Feriados))))</f>
        <v>0</v>
      </c>
      <c r="N17">
        <f>IF(Cronograma!$B17="",0,MAX(0,MIN(Cronograma!$F17,NETWORKDAYS(Cronograma!$G17,N$2,Feriados))))</f>
        <v>0</v>
      </c>
      <c r="O17">
        <f>IF(Cronograma!$B17="",0,MAX(0,MIN(Cronograma!$F17,NETWORKDAYS(Cronograma!$G17,O$2,Feriados))))</f>
        <v>0</v>
      </c>
      <c r="P17">
        <f>IF(Cronograma!$B17="",0,MAX(0,MIN(Cronograma!$F17,NETWORKDAYS(Cronograma!$G17,P$2,Feriados))))</f>
        <v>0</v>
      </c>
      <c r="Q17">
        <f>IF(Cronograma!$B17="",0,MAX(0,MIN(Cronograma!$F17,NETWORKDAYS(Cronograma!$G17,Q$2,Feriados))))</f>
        <v>0</v>
      </c>
      <c r="R17">
        <f>IF(Cronograma!$B17="",0,MAX(0,MIN(Cronograma!$F17,NETWORKDAYS(Cronograma!$G17,R$2,Feriados))))</f>
        <v>0</v>
      </c>
      <c r="S17">
        <f>IF(Cronograma!$B17="",0,MAX(0,MIN(Cronograma!$F17,NETWORKDAYS(Cronograma!$G17,S$2,Feriados))))</f>
        <v>0</v>
      </c>
    </row>
    <row r="18" spans="2:19" x14ac:dyDescent="0.25">
      <c r="B18">
        <f>IF(Cronograma!$B18="",0,MAX(0,MIN(Cronograma!$F18,NETWORKDAYS(Cronograma!$G18,B$2,Feriados))))</f>
        <v>0</v>
      </c>
      <c r="C18">
        <f>IF(Cronograma!$B18="",0,MAX(0,MIN(Cronograma!$F18,NETWORKDAYS(Cronograma!$G18,C$2,Feriados))))</f>
        <v>0</v>
      </c>
      <c r="D18">
        <f>IF(Cronograma!$B18="",0,MAX(0,MIN(Cronograma!$F18,NETWORKDAYS(Cronograma!$G18,D$2,Feriados))))</f>
        <v>0</v>
      </c>
      <c r="E18">
        <f>IF(Cronograma!$B18="",0,MAX(0,MIN(Cronograma!$F18,NETWORKDAYS(Cronograma!$G18,E$2,Feriados))))</f>
        <v>0</v>
      </c>
      <c r="F18">
        <f>IF(Cronograma!$B18="",0,MAX(0,MIN(Cronograma!$F18,NETWORKDAYS(Cronograma!$G18,F$2,Feriados))))</f>
        <v>0</v>
      </c>
      <c r="G18">
        <f>IF(Cronograma!$B18="",0,MAX(0,MIN(Cronograma!$F18,NETWORKDAYS(Cronograma!$G18,G$2,Feriados))))</f>
        <v>0</v>
      </c>
      <c r="H18">
        <f>IF(Cronograma!$B18="",0,MAX(0,MIN(Cronograma!$F18,NETWORKDAYS(Cronograma!$G18,H$2,Feriados))))</f>
        <v>0</v>
      </c>
      <c r="I18">
        <f>IF(Cronograma!$B18="",0,MAX(0,MIN(Cronograma!$F18,NETWORKDAYS(Cronograma!$G18,I$2,Feriados))))</f>
        <v>0</v>
      </c>
      <c r="J18">
        <f>IF(Cronograma!$B18="",0,MAX(0,MIN(Cronograma!$F18,NETWORKDAYS(Cronograma!$G18,J$2,Feriados))))</f>
        <v>0</v>
      </c>
      <c r="K18">
        <f>IF(Cronograma!$B18="",0,MAX(0,MIN(Cronograma!$F18,NETWORKDAYS(Cronograma!$G18,K$2,Feriados))))</f>
        <v>0</v>
      </c>
      <c r="L18">
        <f>IF(Cronograma!$B18="",0,MAX(0,MIN(Cronograma!$F18,NETWORKDAYS(Cronograma!$G18,L$2,Feriados))))</f>
        <v>0</v>
      </c>
      <c r="M18">
        <f>IF(Cronograma!$B18="",0,MAX(0,MIN(Cronograma!$F18,NETWORKDAYS(Cronograma!$G18,M$2,Feriados))))</f>
        <v>0</v>
      </c>
      <c r="N18">
        <f>IF(Cronograma!$B18="",0,MAX(0,MIN(Cronograma!$F18,NETWORKDAYS(Cronograma!$G18,N$2,Feriados))))</f>
        <v>0</v>
      </c>
      <c r="O18">
        <f>IF(Cronograma!$B18="",0,MAX(0,MIN(Cronograma!$F18,NETWORKDAYS(Cronograma!$G18,O$2,Feriados))))</f>
        <v>0</v>
      </c>
      <c r="P18">
        <f>IF(Cronograma!$B18="",0,MAX(0,MIN(Cronograma!$F18,NETWORKDAYS(Cronograma!$G18,P$2,Feriados))))</f>
        <v>0</v>
      </c>
      <c r="Q18">
        <f>IF(Cronograma!$B18="",0,MAX(0,MIN(Cronograma!$F18,NETWORKDAYS(Cronograma!$G18,Q$2,Feriados))))</f>
        <v>0</v>
      </c>
      <c r="R18">
        <f>IF(Cronograma!$B18="",0,MAX(0,MIN(Cronograma!$F18,NETWORKDAYS(Cronograma!$G18,R$2,Feriados))))</f>
        <v>0</v>
      </c>
      <c r="S18">
        <f>IF(Cronograma!$B18="",0,MAX(0,MIN(Cronograma!$F18,NETWORKDAYS(Cronograma!$G18,S$2,Feriados))))</f>
        <v>0</v>
      </c>
    </row>
    <row r="19" spans="2:19" x14ac:dyDescent="0.25">
      <c r="B19">
        <f>IF(Cronograma!$B19="",0,MAX(0,MIN(Cronograma!$F19,NETWORKDAYS(Cronograma!$G19,B$2,Feriados))))</f>
        <v>0</v>
      </c>
      <c r="C19">
        <f>IF(Cronograma!$B19="",0,MAX(0,MIN(Cronograma!$F19,NETWORKDAYS(Cronograma!$G19,C$2,Feriados))))</f>
        <v>0</v>
      </c>
      <c r="D19">
        <f>IF(Cronograma!$B19="",0,MAX(0,MIN(Cronograma!$F19,NETWORKDAYS(Cronograma!$G19,D$2,Feriados))))</f>
        <v>0</v>
      </c>
      <c r="E19">
        <f>IF(Cronograma!$B19="",0,MAX(0,MIN(Cronograma!$F19,NETWORKDAYS(Cronograma!$G19,E$2,Feriados))))</f>
        <v>0</v>
      </c>
      <c r="F19">
        <f>IF(Cronograma!$B19="",0,MAX(0,MIN(Cronograma!$F19,NETWORKDAYS(Cronograma!$G19,F$2,Feriados))))</f>
        <v>0</v>
      </c>
      <c r="G19">
        <f>IF(Cronograma!$B19="",0,MAX(0,MIN(Cronograma!$F19,NETWORKDAYS(Cronograma!$G19,G$2,Feriados))))</f>
        <v>0</v>
      </c>
      <c r="H19">
        <f>IF(Cronograma!$B19="",0,MAX(0,MIN(Cronograma!$F19,NETWORKDAYS(Cronograma!$G19,H$2,Feriados))))</f>
        <v>0</v>
      </c>
      <c r="I19">
        <f>IF(Cronograma!$B19="",0,MAX(0,MIN(Cronograma!$F19,NETWORKDAYS(Cronograma!$G19,I$2,Feriados))))</f>
        <v>0</v>
      </c>
      <c r="J19">
        <f>IF(Cronograma!$B19="",0,MAX(0,MIN(Cronograma!$F19,NETWORKDAYS(Cronograma!$G19,J$2,Feriados))))</f>
        <v>0</v>
      </c>
      <c r="K19">
        <f>IF(Cronograma!$B19="",0,MAX(0,MIN(Cronograma!$F19,NETWORKDAYS(Cronograma!$G19,K$2,Feriados))))</f>
        <v>0</v>
      </c>
      <c r="L19">
        <f>IF(Cronograma!$B19="",0,MAX(0,MIN(Cronograma!$F19,NETWORKDAYS(Cronograma!$G19,L$2,Feriados))))</f>
        <v>0</v>
      </c>
      <c r="M19">
        <f>IF(Cronograma!$B19="",0,MAX(0,MIN(Cronograma!$F19,NETWORKDAYS(Cronograma!$G19,M$2,Feriados))))</f>
        <v>0</v>
      </c>
      <c r="N19">
        <f>IF(Cronograma!$B19="",0,MAX(0,MIN(Cronograma!$F19,NETWORKDAYS(Cronograma!$G19,N$2,Feriados))))</f>
        <v>0</v>
      </c>
      <c r="O19">
        <f>IF(Cronograma!$B19="",0,MAX(0,MIN(Cronograma!$F19,NETWORKDAYS(Cronograma!$G19,O$2,Feriados))))</f>
        <v>0</v>
      </c>
      <c r="P19">
        <f>IF(Cronograma!$B19="",0,MAX(0,MIN(Cronograma!$F19,NETWORKDAYS(Cronograma!$G19,P$2,Feriados))))</f>
        <v>0</v>
      </c>
      <c r="Q19">
        <f>IF(Cronograma!$B19="",0,MAX(0,MIN(Cronograma!$F19,NETWORKDAYS(Cronograma!$G19,Q$2,Feriados))))</f>
        <v>0</v>
      </c>
      <c r="R19">
        <f>IF(Cronograma!$B19="",0,MAX(0,MIN(Cronograma!$F19,NETWORKDAYS(Cronograma!$G19,R$2,Feriados))))</f>
        <v>0</v>
      </c>
      <c r="S19">
        <f>IF(Cronograma!$B19="",0,MAX(0,MIN(Cronograma!$F19,NETWORKDAYS(Cronograma!$G19,S$2,Feriados))))</f>
        <v>0</v>
      </c>
    </row>
    <row r="20" spans="2:19" x14ac:dyDescent="0.25">
      <c r="B20">
        <f>IF(Cronograma!$B20="",0,MAX(0,MIN(Cronograma!$F20,NETWORKDAYS(Cronograma!$G20,B$2,Feriados))))</f>
        <v>0</v>
      </c>
      <c r="C20">
        <f>IF(Cronograma!$B20="",0,MAX(0,MIN(Cronograma!$F20,NETWORKDAYS(Cronograma!$G20,C$2,Feriados))))</f>
        <v>0</v>
      </c>
      <c r="D20">
        <f>IF(Cronograma!$B20="",0,MAX(0,MIN(Cronograma!$F20,NETWORKDAYS(Cronograma!$G20,D$2,Feriados))))</f>
        <v>0</v>
      </c>
      <c r="E20">
        <f>IF(Cronograma!$B20="",0,MAX(0,MIN(Cronograma!$F20,NETWORKDAYS(Cronograma!$G20,E$2,Feriados))))</f>
        <v>0</v>
      </c>
      <c r="F20">
        <f>IF(Cronograma!$B20="",0,MAX(0,MIN(Cronograma!$F20,NETWORKDAYS(Cronograma!$G20,F$2,Feriados))))</f>
        <v>0</v>
      </c>
      <c r="G20">
        <f>IF(Cronograma!$B20="",0,MAX(0,MIN(Cronograma!$F20,NETWORKDAYS(Cronograma!$G20,G$2,Feriados))))</f>
        <v>0</v>
      </c>
      <c r="H20">
        <f>IF(Cronograma!$B20="",0,MAX(0,MIN(Cronograma!$F20,NETWORKDAYS(Cronograma!$G20,H$2,Feriados))))</f>
        <v>0</v>
      </c>
      <c r="I20">
        <f>IF(Cronograma!$B20="",0,MAX(0,MIN(Cronograma!$F20,NETWORKDAYS(Cronograma!$G20,I$2,Feriados))))</f>
        <v>0</v>
      </c>
      <c r="J20">
        <f>IF(Cronograma!$B20="",0,MAX(0,MIN(Cronograma!$F20,NETWORKDAYS(Cronograma!$G20,J$2,Feriados))))</f>
        <v>0</v>
      </c>
      <c r="K20">
        <f>IF(Cronograma!$B20="",0,MAX(0,MIN(Cronograma!$F20,NETWORKDAYS(Cronograma!$G20,K$2,Feriados))))</f>
        <v>0</v>
      </c>
      <c r="L20">
        <f>IF(Cronograma!$B20="",0,MAX(0,MIN(Cronograma!$F20,NETWORKDAYS(Cronograma!$G20,L$2,Feriados))))</f>
        <v>0</v>
      </c>
      <c r="M20">
        <f>IF(Cronograma!$B20="",0,MAX(0,MIN(Cronograma!$F20,NETWORKDAYS(Cronograma!$G20,M$2,Feriados))))</f>
        <v>0</v>
      </c>
      <c r="N20">
        <f>IF(Cronograma!$B20="",0,MAX(0,MIN(Cronograma!$F20,NETWORKDAYS(Cronograma!$G20,N$2,Feriados))))</f>
        <v>0</v>
      </c>
      <c r="O20">
        <f>IF(Cronograma!$B20="",0,MAX(0,MIN(Cronograma!$F20,NETWORKDAYS(Cronograma!$G20,O$2,Feriados))))</f>
        <v>0</v>
      </c>
      <c r="P20">
        <f>IF(Cronograma!$B20="",0,MAX(0,MIN(Cronograma!$F20,NETWORKDAYS(Cronograma!$G20,P$2,Feriados))))</f>
        <v>0</v>
      </c>
      <c r="Q20">
        <f>IF(Cronograma!$B20="",0,MAX(0,MIN(Cronograma!$F20,NETWORKDAYS(Cronograma!$G20,Q$2,Feriados))))</f>
        <v>0</v>
      </c>
      <c r="R20">
        <f>IF(Cronograma!$B20="",0,MAX(0,MIN(Cronograma!$F20,NETWORKDAYS(Cronograma!$G20,R$2,Feriados))))</f>
        <v>0</v>
      </c>
      <c r="S20">
        <f>IF(Cronograma!$B20="",0,MAX(0,MIN(Cronograma!$F20,NETWORKDAYS(Cronograma!$G20,S$2,Feriados))))</f>
        <v>0</v>
      </c>
    </row>
    <row r="21" spans="2:19" x14ac:dyDescent="0.25">
      <c r="B21">
        <f>IF(Cronograma!$B21="",0,MAX(0,MIN(Cronograma!$F21,NETWORKDAYS(Cronograma!$G21,B$2,Feriados))))</f>
        <v>0</v>
      </c>
      <c r="C21">
        <f>IF(Cronograma!$B21="",0,MAX(0,MIN(Cronograma!$F21,NETWORKDAYS(Cronograma!$G21,C$2,Feriados))))</f>
        <v>0</v>
      </c>
      <c r="D21">
        <f>IF(Cronograma!$B21="",0,MAX(0,MIN(Cronograma!$F21,NETWORKDAYS(Cronograma!$G21,D$2,Feriados))))</f>
        <v>0</v>
      </c>
      <c r="E21">
        <f>IF(Cronograma!$B21="",0,MAX(0,MIN(Cronograma!$F21,NETWORKDAYS(Cronograma!$G21,E$2,Feriados))))</f>
        <v>0</v>
      </c>
      <c r="F21">
        <f>IF(Cronograma!$B21="",0,MAX(0,MIN(Cronograma!$F21,NETWORKDAYS(Cronograma!$G21,F$2,Feriados))))</f>
        <v>0</v>
      </c>
      <c r="G21">
        <f>IF(Cronograma!$B21="",0,MAX(0,MIN(Cronograma!$F21,NETWORKDAYS(Cronograma!$G21,G$2,Feriados))))</f>
        <v>0</v>
      </c>
      <c r="H21">
        <f>IF(Cronograma!$B21="",0,MAX(0,MIN(Cronograma!$F21,NETWORKDAYS(Cronograma!$G21,H$2,Feriados))))</f>
        <v>0</v>
      </c>
      <c r="I21">
        <f>IF(Cronograma!$B21="",0,MAX(0,MIN(Cronograma!$F21,NETWORKDAYS(Cronograma!$G21,I$2,Feriados))))</f>
        <v>0</v>
      </c>
      <c r="J21">
        <f>IF(Cronograma!$B21="",0,MAX(0,MIN(Cronograma!$F21,NETWORKDAYS(Cronograma!$G21,J$2,Feriados))))</f>
        <v>0</v>
      </c>
      <c r="K21">
        <f>IF(Cronograma!$B21="",0,MAX(0,MIN(Cronograma!$F21,NETWORKDAYS(Cronograma!$G21,K$2,Feriados))))</f>
        <v>0</v>
      </c>
      <c r="L21">
        <f>IF(Cronograma!$B21="",0,MAX(0,MIN(Cronograma!$F21,NETWORKDAYS(Cronograma!$G21,L$2,Feriados))))</f>
        <v>0</v>
      </c>
      <c r="M21">
        <f>IF(Cronograma!$B21="",0,MAX(0,MIN(Cronograma!$F21,NETWORKDAYS(Cronograma!$G21,M$2,Feriados))))</f>
        <v>0</v>
      </c>
      <c r="N21">
        <f>IF(Cronograma!$B21="",0,MAX(0,MIN(Cronograma!$F21,NETWORKDAYS(Cronograma!$G21,N$2,Feriados))))</f>
        <v>0</v>
      </c>
      <c r="O21">
        <f>IF(Cronograma!$B21="",0,MAX(0,MIN(Cronograma!$F21,NETWORKDAYS(Cronograma!$G21,O$2,Feriados))))</f>
        <v>0</v>
      </c>
      <c r="P21">
        <f>IF(Cronograma!$B21="",0,MAX(0,MIN(Cronograma!$F21,NETWORKDAYS(Cronograma!$G21,P$2,Feriados))))</f>
        <v>0</v>
      </c>
      <c r="Q21">
        <f>IF(Cronograma!$B21="",0,MAX(0,MIN(Cronograma!$F21,NETWORKDAYS(Cronograma!$G21,Q$2,Feriados))))</f>
        <v>0</v>
      </c>
      <c r="R21">
        <f>IF(Cronograma!$B21="",0,MAX(0,MIN(Cronograma!$F21,NETWORKDAYS(Cronograma!$G21,R$2,Feriados))))</f>
        <v>0</v>
      </c>
      <c r="S21">
        <f>IF(Cronograma!$B21="",0,MAX(0,MIN(Cronograma!$F21,NETWORKDAYS(Cronograma!$G21,S$2,Feriados))))</f>
        <v>0</v>
      </c>
    </row>
    <row r="22" spans="2:19" x14ac:dyDescent="0.25">
      <c r="B22">
        <f>IF(Cronograma!$B22="",0,MAX(0,MIN(Cronograma!$F22,NETWORKDAYS(Cronograma!$G22,B$2,Feriados))))</f>
        <v>0</v>
      </c>
      <c r="C22">
        <f>IF(Cronograma!$B22="",0,MAX(0,MIN(Cronograma!$F22,NETWORKDAYS(Cronograma!$G22,C$2,Feriados))))</f>
        <v>0</v>
      </c>
      <c r="D22">
        <f>IF(Cronograma!$B22="",0,MAX(0,MIN(Cronograma!$F22,NETWORKDAYS(Cronograma!$G22,D$2,Feriados))))</f>
        <v>0</v>
      </c>
      <c r="E22">
        <f>IF(Cronograma!$B22="",0,MAX(0,MIN(Cronograma!$F22,NETWORKDAYS(Cronograma!$G22,E$2,Feriados))))</f>
        <v>0</v>
      </c>
      <c r="F22">
        <f>IF(Cronograma!$B22="",0,MAX(0,MIN(Cronograma!$F22,NETWORKDAYS(Cronograma!$G22,F$2,Feriados))))</f>
        <v>0</v>
      </c>
      <c r="G22">
        <f>IF(Cronograma!$B22="",0,MAX(0,MIN(Cronograma!$F22,NETWORKDAYS(Cronograma!$G22,G$2,Feriados))))</f>
        <v>0</v>
      </c>
      <c r="H22">
        <f>IF(Cronograma!$B22="",0,MAX(0,MIN(Cronograma!$F22,NETWORKDAYS(Cronograma!$G22,H$2,Feriados))))</f>
        <v>0</v>
      </c>
      <c r="I22">
        <f>IF(Cronograma!$B22="",0,MAX(0,MIN(Cronograma!$F22,NETWORKDAYS(Cronograma!$G22,I$2,Feriados))))</f>
        <v>0</v>
      </c>
      <c r="J22">
        <f>IF(Cronograma!$B22="",0,MAX(0,MIN(Cronograma!$F22,NETWORKDAYS(Cronograma!$G22,J$2,Feriados))))</f>
        <v>0</v>
      </c>
      <c r="K22">
        <f>IF(Cronograma!$B22="",0,MAX(0,MIN(Cronograma!$F22,NETWORKDAYS(Cronograma!$G22,K$2,Feriados))))</f>
        <v>0</v>
      </c>
      <c r="L22">
        <f>IF(Cronograma!$B22="",0,MAX(0,MIN(Cronograma!$F22,NETWORKDAYS(Cronograma!$G22,L$2,Feriados))))</f>
        <v>0</v>
      </c>
      <c r="M22">
        <f>IF(Cronograma!$B22="",0,MAX(0,MIN(Cronograma!$F22,NETWORKDAYS(Cronograma!$G22,M$2,Feriados))))</f>
        <v>0</v>
      </c>
      <c r="N22">
        <f>IF(Cronograma!$B22="",0,MAX(0,MIN(Cronograma!$F22,NETWORKDAYS(Cronograma!$G22,N$2,Feriados))))</f>
        <v>0</v>
      </c>
      <c r="O22">
        <f>IF(Cronograma!$B22="",0,MAX(0,MIN(Cronograma!$F22,NETWORKDAYS(Cronograma!$G22,O$2,Feriados))))</f>
        <v>0</v>
      </c>
      <c r="P22">
        <f>IF(Cronograma!$B22="",0,MAX(0,MIN(Cronograma!$F22,NETWORKDAYS(Cronograma!$G22,P$2,Feriados))))</f>
        <v>0</v>
      </c>
      <c r="Q22">
        <f>IF(Cronograma!$B22="",0,MAX(0,MIN(Cronograma!$F22,NETWORKDAYS(Cronograma!$G22,Q$2,Feriados))))</f>
        <v>0</v>
      </c>
      <c r="R22">
        <f>IF(Cronograma!$B22="",0,MAX(0,MIN(Cronograma!$F22,NETWORKDAYS(Cronograma!$G22,R$2,Feriados))))</f>
        <v>0</v>
      </c>
      <c r="S22">
        <f>IF(Cronograma!$B22="",0,MAX(0,MIN(Cronograma!$F22,NETWORKDAYS(Cronograma!$G22,S$2,Feriados))))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Como usar</vt:lpstr>
      <vt:lpstr>Cronograma</vt:lpstr>
      <vt:lpstr>Compras</vt:lpstr>
      <vt:lpstr>Acompanhamento</vt:lpstr>
      <vt:lpstr>Feriados</vt:lpstr>
      <vt:lpstr>Cálculo</vt:lpstr>
      <vt:lpstr>Feriados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Modelo de cronograma de reforma</dc:title>
  <dc:creator>Lar Pontual Engenharia</dc:creator>
  <cp:lastModifiedBy>Everton Nagatsuka</cp:lastModifiedBy>
  <dcterms:created xsi:type="dcterms:W3CDTF">2026-11-03T23:32:41Z</dcterms:created>
  <dcterms:modified xsi:type="dcterms:W3CDTF">2026-11-03T23:32:44Z</dcterms:modified>
</cp:coreProperties>
</file>